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60130_【早着】委託(ｽｸﾊﾞ・市政だより）\02_仙台市政だより配送業務委託\01_入札説明書\"/>
    </mc:Choice>
  </mc:AlternateContent>
  <xr:revisionPtr revIDLastSave="0" documentId="13_ncr:1_{61352443-E0E6-4E4B-9398-D9E72FDD446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入札金額積算内訳表の作成について " sheetId="17" r:id="rId1"/>
    <sheet name="入札金額積算内訳表" sheetId="8" r:id="rId2"/>
    <sheet name="入札金額積算内訳表 (記入例)" sheetId="16" r:id="rId3"/>
    <sheet name="積算表（市政だより32P)" sheetId="3" r:id="rId4"/>
    <sheet name="積算表（市政だより44P) " sheetId="9" r:id="rId5"/>
    <sheet name="積算表（県政だより24P)" sheetId="10" r:id="rId6"/>
  </sheets>
  <definedNames>
    <definedName name="_xlnm.Print_Area" localSheetId="5">'積算表（県政だより24P)'!$A$1:$O$40</definedName>
    <definedName name="_xlnm.Print_Area" localSheetId="3">'積算表（市政だより32P)'!$A$1:$O$40</definedName>
    <definedName name="_xlnm.Print_Area" localSheetId="4">'積算表（市政だより44P) '!$A$1:$O$40</definedName>
    <definedName name="_xlnm.Print_Area" localSheetId="1">入札金額積算内訳表!$A$1:$N$14</definedName>
    <definedName name="_xlnm.Print_Area" localSheetId="2">'入札金額積算内訳表 (記入例)'!$A$1:$N$14</definedName>
    <definedName name="_xlnm.Print_Area" localSheetId="0">'入札金額積算内訳表の作成について '!$A$1:$A$6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6" l="1"/>
  <c r="M11" i="16"/>
  <c r="M10" i="16"/>
  <c r="M9" i="16"/>
  <c r="M8" i="16"/>
  <c r="M7" i="16"/>
  <c r="M6" i="16"/>
  <c r="M5" i="16"/>
  <c r="M4" i="16"/>
  <c r="R14" i="10"/>
  <c r="L37" i="10"/>
  <c r="L38" i="10"/>
  <c r="L36" i="10"/>
  <c r="L36" i="9"/>
  <c r="L37" i="9"/>
  <c r="L38" i="9"/>
  <c r="L36" i="3"/>
  <c r="L38" i="3"/>
  <c r="F38" i="10"/>
  <c r="F37" i="10"/>
  <c r="G37" i="10" s="1"/>
  <c r="C37" i="10" s="1"/>
  <c r="D37" i="10" s="1"/>
  <c r="F36" i="10"/>
  <c r="F35" i="10"/>
  <c r="G35" i="10" s="1"/>
  <c r="C35" i="10" s="1"/>
  <c r="F34" i="10"/>
  <c r="F33" i="10"/>
  <c r="G33" i="10" s="1"/>
  <c r="C33" i="10" s="1"/>
  <c r="D33" i="10" s="1"/>
  <c r="F32" i="10"/>
  <c r="G32" i="10" s="1"/>
  <c r="C32" i="10" s="1"/>
  <c r="F31" i="10"/>
  <c r="G31" i="10" s="1"/>
  <c r="F30" i="10"/>
  <c r="G30" i="10" s="1"/>
  <c r="C30" i="10" s="1"/>
  <c r="D30" i="10" s="1"/>
  <c r="F29" i="10"/>
  <c r="F28" i="10"/>
  <c r="G28" i="10" s="1"/>
  <c r="C28" i="10" s="1"/>
  <c r="F27" i="10"/>
  <c r="G27" i="10" s="1"/>
  <c r="C27" i="10" s="1"/>
  <c r="D27" i="10" s="1"/>
  <c r="F26" i="10"/>
  <c r="F25" i="10"/>
  <c r="G25" i="10" s="1"/>
  <c r="C25" i="10" s="1"/>
  <c r="F24" i="10"/>
  <c r="G24" i="10" s="1"/>
  <c r="F23" i="10"/>
  <c r="G23" i="10" s="1"/>
  <c r="C23" i="10" s="1"/>
  <c r="D23" i="10" s="1"/>
  <c r="F22" i="10"/>
  <c r="F21" i="10"/>
  <c r="G21" i="10" s="1"/>
  <c r="C21" i="10" s="1"/>
  <c r="D21" i="10" s="1"/>
  <c r="F20" i="10"/>
  <c r="G20" i="10" s="1"/>
  <c r="C20" i="10" s="1"/>
  <c r="D20" i="10" s="1"/>
  <c r="F19" i="10"/>
  <c r="F18" i="10"/>
  <c r="G18" i="10" s="1"/>
  <c r="C18" i="10" s="1"/>
  <c r="D18" i="10" s="1"/>
  <c r="F17" i="10"/>
  <c r="F16" i="10"/>
  <c r="G16" i="10" s="1"/>
  <c r="C16" i="10" s="1"/>
  <c r="D16" i="10" s="1"/>
  <c r="F15" i="10"/>
  <c r="G15" i="10" s="1"/>
  <c r="C15" i="10" s="1"/>
  <c r="D15" i="10" s="1"/>
  <c r="F14" i="10"/>
  <c r="F13" i="10"/>
  <c r="G13" i="10" s="1"/>
  <c r="C13" i="10" s="1"/>
  <c r="D13" i="10" s="1"/>
  <c r="F12" i="10"/>
  <c r="F11" i="10"/>
  <c r="G11" i="10" s="1"/>
  <c r="F10" i="10"/>
  <c r="F9" i="10"/>
  <c r="G9" i="10" s="1"/>
  <c r="C9" i="10" s="1"/>
  <c r="F8" i="10"/>
  <c r="G8" i="10" s="1"/>
  <c r="C8" i="10" s="1"/>
  <c r="F7" i="10"/>
  <c r="G7" i="10" s="1"/>
  <c r="F6" i="10"/>
  <c r="G6" i="10" s="1"/>
  <c r="C6" i="10" s="1"/>
  <c r="D6" i="10" s="1"/>
  <c r="F38" i="9"/>
  <c r="G38" i="9" s="1"/>
  <c r="F37" i="9"/>
  <c r="F36" i="9"/>
  <c r="F35" i="9"/>
  <c r="F34" i="9"/>
  <c r="F33" i="9"/>
  <c r="F32" i="9"/>
  <c r="G32" i="9" s="1"/>
  <c r="C32" i="9" s="1"/>
  <c r="F31" i="9"/>
  <c r="G31" i="9" s="1"/>
  <c r="F30" i="9"/>
  <c r="F29" i="9"/>
  <c r="G29" i="9" s="1"/>
  <c r="C29" i="9" s="1"/>
  <c r="F28" i="9"/>
  <c r="G28" i="9" s="1"/>
  <c r="C28" i="9" s="1"/>
  <c r="F27" i="9"/>
  <c r="G27" i="9" s="1"/>
  <c r="F26" i="9"/>
  <c r="F25" i="9"/>
  <c r="G25" i="9" s="1"/>
  <c r="C25" i="9" s="1"/>
  <c r="F24" i="9"/>
  <c r="G24" i="9" s="1"/>
  <c r="C24" i="9" s="1"/>
  <c r="D24" i="9" s="1"/>
  <c r="F23" i="9"/>
  <c r="F22" i="9"/>
  <c r="F21" i="9"/>
  <c r="F20" i="9"/>
  <c r="G20" i="9" s="1"/>
  <c r="C20" i="9" s="1"/>
  <c r="F19" i="9"/>
  <c r="G19" i="9" s="1"/>
  <c r="F18" i="9"/>
  <c r="F17" i="9"/>
  <c r="G17" i="9" s="1"/>
  <c r="C17" i="9" s="1"/>
  <c r="F16" i="9"/>
  <c r="G16" i="9" s="1"/>
  <c r="F15" i="9"/>
  <c r="G15" i="9" s="1"/>
  <c r="F14" i="9"/>
  <c r="G14" i="9" s="1"/>
  <c r="F13" i="9"/>
  <c r="G13" i="9" s="1"/>
  <c r="C13" i="9" s="1"/>
  <c r="F12" i="9"/>
  <c r="G12" i="9" s="1"/>
  <c r="C12" i="9" s="1"/>
  <c r="F11" i="9"/>
  <c r="F10" i="9"/>
  <c r="G10" i="9" s="1"/>
  <c r="F9" i="9"/>
  <c r="G9" i="9" s="1"/>
  <c r="F8" i="9"/>
  <c r="G8" i="9" s="1"/>
  <c r="C8" i="9" s="1"/>
  <c r="F7" i="9"/>
  <c r="G7" i="9" s="1"/>
  <c r="F6" i="9"/>
  <c r="D11" i="8"/>
  <c r="J37" i="10" s="1"/>
  <c r="D12" i="8"/>
  <c r="J38" i="10" s="1"/>
  <c r="J36" i="9"/>
  <c r="J36" i="3"/>
  <c r="D8" i="8"/>
  <c r="J37" i="9" s="1"/>
  <c r="D9" i="8"/>
  <c r="J38" i="9" s="1"/>
  <c r="H39" i="10"/>
  <c r="H39" i="9"/>
  <c r="H39" i="3"/>
  <c r="M13" i="16" l="1"/>
  <c r="E21" i="10"/>
  <c r="E13" i="10"/>
  <c r="C5" i="9"/>
  <c r="E5" i="10"/>
  <c r="D5" i="10"/>
  <c r="C11" i="10"/>
  <c r="J36" i="10"/>
  <c r="C5" i="10" s="1"/>
  <c r="E5" i="9"/>
  <c r="C16" i="9"/>
  <c r="D5" i="9"/>
  <c r="C5" i="3"/>
  <c r="D8" i="10"/>
  <c r="E8" i="10" s="1"/>
  <c r="D9" i="10"/>
  <c r="E9" i="10" s="1"/>
  <c r="E16" i="10"/>
  <c r="E27" i="10"/>
  <c r="E37" i="10"/>
  <c r="E18" i="10"/>
  <c r="E30" i="10"/>
  <c r="E20" i="10"/>
  <c r="E6" i="10"/>
  <c r="E15" i="10"/>
  <c r="E23" i="10"/>
  <c r="E33" i="10"/>
  <c r="G14" i="10"/>
  <c r="C14" i="10" s="1"/>
  <c r="D25" i="10"/>
  <c r="E25" i="10" s="1"/>
  <c r="D28" i="10"/>
  <c r="E28" i="10" s="1"/>
  <c r="C31" i="10"/>
  <c r="G26" i="10"/>
  <c r="C26" i="10" s="1"/>
  <c r="G19" i="10"/>
  <c r="C19" i="10" s="1"/>
  <c r="D35" i="10"/>
  <c r="E35" i="10" s="1"/>
  <c r="C7" i="10"/>
  <c r="D32" i="10"/>
  <c r="E32" i="10" s="1"/>
  <c r="G38" i="10"/>
  <c r="C38" i="10" s="1"/>
  <c r="G29" i="10"/>
  <c r="C29" i="10" s="1"/>
  <c r="G12" i="10"/>
  <c r="C12" i="10" s="1"/>
  <c r="G36" i="10"/>
  <c r="C36" i="10" s="1"/>
  <c r="G22" i="10"/>
  <c r="C22" i="10" s="1"/>
  <c r="C24" i="10"/>
  <c r="G17" i="10"/>
  <c r="C17" i="10" s="1"/>
  <c r="D17" i="10" s="1"/>
  <c r="G10" i="10"/>
  <c r="C10" i="10" s="1"/>
  <c r="G34" i="10"/>
  <c r="C34" i="10" s="1"/>
  <c r="E38" i="9"/>
  <c r="D17" i="9"/>
  <c r="E17" i="9" s="1"/>
  <c r="D29" i="9"/>
  <c r="E29" i="9" s="1"/>
  <c r="E24" i="9"/>
  <c r="G36" i="9"/>
  <c r="C36" i="9" s="1"/>
  <c r="G37" i="9"/>
  <c r="C37" i="9" s="1"/>
  <c r="G21" i="9"/>
  <c r="C21" i="9" s="1"/>
  <c r="D21" i="9" s="1"/>
  <c r="D20" i="9"/>
  <c r="E20" i="9" s="1"/>
  <c r="D25" i="9"/>
  <c r="E25" i="9" s="1"/>
  <c r="G23" i="9"/>
  <c r="C23" i="9" s="1"/>
  <c r="D23" i="9" s="1"/>
  <c r="G26" i="9"/>
  <c r="C26" i="9" s="1"/>
  <c r="D32" i="9"/>
  <c r="E32" i="9" s="1"/>
  <c r="G11" i="9"/>
  <c r="C11" i="9" s="1"/>
  <c r="D11" i="9" s="1"/>
  <c r="G33" i="9"/>
  <c r="C33" i="9" s="1"/>
  <c r="D33" i="9" s="1"/>
  <c r="D13" i="9"/>
  <c r="E13" i="9" s="1"/>
  <c r="C9" i="9"/>
  <c r="D9" i="9" s="1"/>
  <c r="G22" i="9"/>
  <c r="C22" i="9" s="1"/>
  <c r="D22" i="9" s="1"/>
  <c r="C38" i="9"/>
  <c r="D38" i="9" s="1"/>
  <c r="D12" i="9"/>
  <c r="E12" i="9" s="1"/>
  <c r="G34" i="9"/>
  <c r="C34" i="9" s="1"/>
  <c r="D34" i="9" s="1"/>
  <c r="D28" i="9"/>
  <c r="E28" i="9" s="1"/>
  <c r="C10" i="9"/>
  <c r="D10" i="9" s="1"/>
  <c r="C14" i="9"/>
  <c r="D8" i="9"/>
  <c r="E8" i="9" s="1"/>
  <c r="G35" i="9"/>
  <c r="C35" i="9" s="1"/>
  <c r="G6" i="9"/>
  <c r="C6" i="9" s="1"/>
  <c r="G18" i="9"/>
  <c r="C18" i="9" s="1"/>
  <c r="G30" i="9"/>
  <c r="C30" i="9" s="1"/>
  <c r="C7" i="9"/>
  <c r="C15" i="9"/>
  <c r="C19" i="9"/>
  <c r="C27" i="9"/>
  <c r="C31" i="9"/>
  <c r="E22" i="9" l="1"/>
  <c r="D11" i="10"/>
  <c r="E11" i="10" s="1"/>
  <c r="D16" i="9"/>
  <c r="E16" i="9" s="1"/>
  <c r="N36" i="9"/>
  <c r="D7" i="10"/>
  <c r="N36" i="10"/>
  <c r="D12" i="10"/>
  <c r="E12" i="10" s="1"/>
  <c r="D38" i="10"/>
  <c r="E38" i="10" s="1"/>
  <c r="D29" i="10"/>
  <c r="E29" i="10" s="1"/>
  <c r="D10" i="10"/>
  <c r="E10" i="10" s="1"/>
  <c r="D34" i="10"/>
  <c r="E34" i="10" s="1"/>
  <c r="D22" i="10"/>
  <c r="E22" i="10" s="1"/>
  <c r="D19" i="10"/>
  <c r="E19" i="10" s="1"/>
  <c r="E17" i="10"/>
  <c r="D24" i="10"/>
  <c r="E24" i="10" s="1"/>
  <c r="D26" i="10"/>
  <c r="E26" i="10" s="1"/>
  <c r="D36" i="10"/>
  <c r="E36" i="10" s="1"/>
  <c r="D14" i="10"/>
  <c r="E14" i="10" s="1"/>
  <c r="D31" i="10"/>
  <c r="E31" i="10" s="1"/>
  <c r="D35" i="9"/>
  <c r="E35" i="9" s="1"/>
  <c r="D6" i="9"/>
  <c r="D26" i="9"/>
  <c r="E26" i="9" s="1"/>
  <c r="D19" i="9"/>
  <c r="E19" i="9" s="1"/>
  <c r="E9" i="9"/>
  <c r="D31" i="9"/>
  <c r="E31" i="9" s="1"/>
  <c r="D15" i="9"/>
  <c r="E15" i="9" s="1"/>
  <c r="E33" i="9"/>
  <c r="E23" i="9"/>
  <c r="D14" i="9"/>
  <c r="E14" i="9" s="1"/>
  <c r="E34" i="9"/>
  <c r="D7" i="9"/>
  <c r="E7" i="9" s="1"/>
  <c r="D30" i="9"/>
  <c r="E30" i="9" s="1"/>
  <c r="D18" i="9"/>
  <c r="E18" i="9" s="1"/>
  <c r="D37" i="9"/>
  <c r="E37" i="9" s="1"/>
  <c r="E11" i="9"/>
  <c r="D27" i="9"/>
  <c r="E27" i="9" s="1"/>
  <c r="E10" i="9"/>
  <c r="D36" i="9"/>
  <c r="E36" i="9" s="1"/>
  <c r="E21" i="9"/>
  <c r="E6" i="9" l="1"/>
  <c r="N38" i="9" s="1"/>
  <c r="N37" i="9"/>
  <c r="E7" i="10"/>
  <c r="N37" i="10"/>
  <c r="N38" i="10" l="1"/>
  <c r="J12" i="8" s="1"/>
  <c r="N39" i="9"/>
  <c r="N39" i="10" l="1"/>
  <c r="J9" i="8"/>
  <c r="M9" i="8" s="1"/>
  <c r="J8" i="8"/>
  <c r="M8" i="8" s="1"/>
  <c r="J7" i="8"/>
  <c r="M7" i="8" s="1"/>
  <c r="M12" i="8" l="1"/>
  <c r="J11" i="8"/>
  <c r="M11" i="8" s="1"/>
  <c r="J10" i="8"/>
  <c r="M10" i="8" s="1"/>
  <c r="D5" i="8" l="1"/>
  <c r="J37" i="3" s="1"/>
  <c r="D6" i="8"/>
  <c r="J38" i="3" s="1"/>
  <c r="E5" i="3" s="1"/>
  <c r="F18" i="3"/>
  <c r="G18" i="3" s="1"/>
  <c r="F31" i="3"/>
  <c r="F11" i="3"/>
  <c r="G11" i="3" s="1"/>
  <c r="F36" i="3"/>
  <c r="G36" i="3" s="1"/>
  <c r="C36" i="3" s="1"/>
  <c r="F25" i="3"/>
  <c r="G25" i="3" s="1"/>
  <c r="F14" i="3"/>
  <c r="G14" i="3" s="1"/>
  <c r="F38" i="3"/>
  <c r="G38" i="3" s="1"/>
  <c r="F15" i="3"/>
  <c r="G15" i="3" s="1"/>
  <c r="F27" i="3"/>
  <c r="F17" i="3"/>
  <c r="G17" i="3" s="1"/>
  <c r="F30" i="3"/>
  <c r="G30" i="3" s="1"/>
  <c r="C30" i="3" s="1"/>
  <c r="D30" i="3" s="1"/>
  <c r="F19" i="3"/>
  <c r="F23" i="3"/>
  <c r="G23" i="3" s="1"/>
  <c r="F12" i="3"/>
  <c r="G12" i="3" s="1"/>
  <c r="C12" i="3" s="1"/>
  <c r="F24" i="3"/>
  <c r="G24" i="3" s="1"/>
  <c r="F13" i="3"/>
  <c r="G13" i="3" s="1"/>
  <c r="F37" i="3"/>
  <c r="G37" i="3" s="1"/>
  <c r="C37" i="3" s="1"/>
  <c r="F26" i="3"/>
  <c r="G26" i="3" s="1"/>
  <c r="C26" i="3" s="1"/>
  <c r="F16" i="3"/>
  <c r="F28" i="3"/>
  <c r="G28" i="3" s="1"/>
  <c r="L37" i="3"/>
  <c r="F29" i="3"/>
  <c r="G29" i="3" s="1"/>
  <c r="F6" i="3"/>
  <c r="G6" i="3" s="1"/>
  <c r="C6" i="3" s="1"/>
  <c r="F7" i="3"/>
  <c r="G7" i="3" s="1"/>
  <c r="F8" i="3"/>
  <c r="G8" i="3" s="1"/>
  <c r="F20" i="3"/>
  <c r="G20" i="3" s="1"/>
  <c r="F32" i="3"/>
  <c r="G32" i="3" s="1"/>
  <c r="F9" i="3"/>
  <c r="G9" i="3" s="1"/>
  <c r="F21" i="3"/>
  <c r="G21" i="3" s="1"/>
  <c r="F33" i="3"/>
  <c r="G33" i="3" s="1"/>
  <c r="C33" i="3" s="1"/>
  <c r="F10" i="3"/>
  <c r="G10" i="3" s="1"/>
  <c r="C10" i="3" s="1"/>
  <c r="F22" i="3"/>
  <c r="G22" i="3" s="1"/>
  <c r="F34" i="3"/>
  <c r="G34" i="3" s="1"/>
  <c r="F35" i="3"/>
  <c r="D5" i="3" l="1"/>
  <c r="C38" i="3"/>
  <c r="C14" i="3"/>
  <c r="D14" i="3" s="1"/>
  <c r="C20" i="3"/>
  <c r="D20" i="3" s="1"/>
  <c r="C13" i="3"/>
  <c r="D13" i="3" s="1"/>
  <c r="E13" i="3" s="1"/>
  <c r="C25" i="3"/>
  <c r="D25" i="3"/>
  <c r="C21" i="3"/>
  <c r="D21" i="3" s="1"/>
  <c r="C7" i="3"/>
  <c r="D7" i="3" s="1"/>
  <c r="C15" i="3"/>
  <c r="C24" i="3"/>
  <c r="D24" i="3" s="1"/>
  <c r="E24" i="3" s="1"/>
  <c r="C11" i="3"/>
  <c r="D11" i="3" s="1"/>
  <c r="E11" i="3" s="1"/>
  <c r="C18" i="3"/>
  <c r="C29" i="3"/>
  <c r="D29" i="3" s="1"/>
  <c r="E29" i="3" s="1"/>
  <c r="C28" i="3"/>
  <c r="D28" i="3" s="1"/>
  <c r="C17" i="3"/>
  <c r="D17" i="3"/>
  <c r="D33" i="3"/>
  <c r="E33" i="3" s="1"/>
  <c r="D26" i="3"/>
  <c r="E26" i="3" s="1"/>
  <c r="C22" i="3"/>
  <c r="C34" i="3"/>
  <c r="D34" i="3" s="1"/>
  <c r="C9" i="3"/>
  <c r="D9" i="3" s="1"/>
  <c r="C32" i="3"/>
  <c r="D32" i="3" s="1"/>
  <c r="E32" i="3" s="1"/>
  <c r="G27" i="3"/>
  <c r="D10" i="3"/>
  <c r="E10" i="3" s="1"/>
  <c r="C23" i="3"/>
  <c r="G16" i="3"/>
  <c r="D6" i="3"/>
  <c r="E6" i="3" s="1"/>
  <c r="D36" i="3"/>
  <c r="E36" i="3" s="1"/>
  <c r="G31" i="3"/>
  <c r="C8" i="3"/>
  <c r="D8" i="3" s="1"/>
  <c r="D12" i="3"/>
  <c r="E12" i="3" s="1"/>
  <c r="E30" i="3"/>
  <c r="D37" i="3"/>
  <c r="E37" i="3" s="1"/>
  <c r="G35" i="3"/>
  <c r="G19" i="3"/>
  <c r="E8" i="3" l="1"/>
  <c r="E17" i="3"/>
  <c r="E9" i="3"/>
  <c r="D18" i="3"/>
  <c r="E18" i="3" s="1"/>
  <c r="C27" i="3"/>
  <c r="D27" i="3" s="1"/>
  <c r="E28" i="3"/>
  <c r="E7" i="3"/>
  <c r="E14" i="3"/>
  <c r="C31" i="3"/>
  <c r="E21" i="3"/>
  <c r="E25" i="3"/>
  <c r="C35" i="3"/>
  <c r="D35" i="3" s="1"/>
  <c r="E20" i="3"/>
  <c r="E34" i="3"/>
  <c r="D23" i="3"/>
  <c r="E23" i="3" s="1"/>
  <c r="D38" i="3"/>
  <c r="E38" i="3" s="1"/>
  <c r="C16" i="3"/>
  <c r="D16" i="3" s="1"/>
  <c r="D15" i="3"/>
  <c r="E15" i="3" s="1"/>
  <c r="C19" i="3"/>
  <c r="D22" i="3"/>
  <c r="E22" i="3" s="1"/>
  <c r="E16" i="3" l="1"/>
  <c r="N36" i="3"/>
  <c r="D31" i="3"/>
  <c r="E31" i="3" s="1"/>
  <c r="E27" i="3"/>
  <c r="E35" i="3"/>
  <c r="D19" i="3"/>
  <c r="N37" i="3" l="1"/>
  <c r="J5" i="8" s="1"/>
  <c r="M5" i="8" s="1"/>
  <c r="J4" i="8"/>
  <c r="M4" i="8" s="1"/>
  <c r="E19" i="3"/>
  <c r="N38" i="3" s="1"/>
  <c r="J6" i="8" s="1"/>
  <c r="M6" i="8" s="1"/>
  <c r="M13" i="8" l="1"/>
  <c r="N3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1220852</author>
  </authors>
  <commentList>
    <comment ref="H20" authorId="0" shapeId="0" xr:uid="{C0AB02A9-A5FA-4E30-8219-C3F2B43C79F5}">
      <text>
        <r>
          <rPr>
            <sz val="10"/>
            <color indexed="81"/>
            <rFont val="MS P ゴシック"/>
            <family val="3"/>
            <charset val="128"/>
          </rPr>
          <t>R6年度県政だより残部返却部数の平均（704部）より、701～750部の区分で予測件数１件追加</t>
        </r>
      </text>
    </comment>
  </commentList>
</comments>
</file>

<file path=xl/sharedStrings.xml><?xml version="1.0" encoding="utf-8"?>
<sst xmlns="http://schemas.openxmlformats.org/spreadsheetml/2006/main" count="279" uniqueCount="86">
  <si>
    <t>配送</t>
  </si>
  <si>
    <t>部数</t>
  </si>
  <si>
    <t>振り分け</t>
  </si>
  <si>
    <t>1~50部</t>
  </si>
  <si>
    <t>51～100部</t>
  </si>
  <si>
    <t>101～150部</t>
  </si>
  <si>
    <t>151～200部</t>
  </si>
  <si>
    <t>201～250部</t>
  </si>
  <si>
    <t>251～300部</t>
  </si>
  <si>
    <t>301～350部</t>
  </si>
  <si>
    <t>351～400部</t>
  </si>
  <si>
    <t>401～450部</t>
  </si>
  <si>
    <t>451～500部</t>
  </si>
  <si>
    <t>501～550部</t>
  </si>
  <si>
    <t>551～600部</t>
  </si>
  <si>
    <t>601～650部</t>
  </si>
  <si>
    <t>651～700部</t>
  </si>
  <si>
    <t>701～750部</t>
  </si>
  <si>
    <t>751～800部</t>
  </si>
  <si>
    <t>801～850部</t>
  </si>
  <si>
    <t>851～900部</t>
  </si>
  <si>
    <t>901～950部</t>
  </si>
  <si>
    <t>951～1000部</t>
  </si>
  <si>
    <t>1001～1050部</t>
  </si>
  <si>
    <t>1051～1100部</t>
  </si>
  <si>
    <t>1101～1150部</t>
  </si>
  <si>
    <t>1151～1200部</t>
  </si>
  <si>
    <t>1201～1250部</t>
  </si>
  <si>
    <t>1251～1300部</t>
  </si>
  <si>
    <t>1301～1350部</t>
  </si>
  <si>
    <t>1351～1400部</t>
  </si>
  <si>
    <t>1401～1450部</t>
  </si>
  <si>
    <t>梱包部数</t>
  </si>
  <si>
    <t>配送個数(１カ月あたりの予測個数)</t>
  </si>
  <si>
    <t>1451～1500部</t>
  </si>
  <si>
    <t>全市</t>
  </si>
  <si>
    <t>1501～1550部</t>
  </si>
  <si>
    <t>～</t>
  </si>
  <si>
    <t>部</t>
  </si>
  <si>
    <t>1551～1600部</t>
  </si>
  <si>
    <t>2551～2600部</t>
  </si>
  <si>
    <t>合計</t>
  </si>
  <si>
    <t>配送個数積算表（市政だより32P）</t>
    <rPh sb="8" eb="10">
      <t>シセイ</t>
    </rPh>
    <phoneticPr fontId="4"/>
  </si>
  <si>
    <t>市政だより32ページ</t>
    <rPh sb="0" eb="2">
      <t>シセイ</t>
    </rPh>
    <phoneticPr fontId="4"/>
  </si>
  <si>
    <t>市政だより44ページ</t>
    <rPh sb="0" eb="2">
      <t>シセイ</t>
    </rPh>
    <phoneticPr fontId="4"/>
  </si>
  <si>
    <t>配送個数積算表（市政だより44P）</t>
    <rPh sb="8" eb="10">
      <t>シセイ</t>
    </rPh>
    <phoneticPr fontId="4"/>
  </si>
  <si>
    <t>種類</t>
    <rPh sb="0" eb="2">
      <t>シュルイ</t>
    </rPh>
    <phoneticPr fontId="4"/>
  </si>
  <si>
    <t>部数区分</t>
    <rPh sb="0" eb="2">
      <t>ブスウ</t>
    </rPh>
    <rPh sb="2" eb="4">
      <t>クブン</t>
    </rPh>
    <phoneticPr fontId="4"/>
  </si>
  <si>
    <t>➀１個あたりの金額（税抜）</t>
    <rPh sb="2" eb="3">
      <t>コ</t>
    </rPh>
    <rPh sb="7" eb="9">
      <t>キンガク</t>
    </rPh>
    <rPh sb="10" eb="12">
      <t>ゼイヌ</t>
    </rPh>
    <phoneticPr fontId="4"/>
  </si>
  <si>
    <t>➁１カ月あたりの予測個数</t>
    <rPh sb="3" eb="4">
      <t>ゲツ</t>
    </rPh>
    <rPh sb="8" eb="10">
      <t>ヨソク</t>
    </rPh>
    <rPh sb="10" eb="12">
      <t>コスウ</t>
    </rPh>
    <phoneticPr fontId="4"/>
  </si>
  <si>
    <t>➂発行月数</t>
    <rPh sb="1" eb="3">
      <t>ハッコウ</t>
    </rPh>
    <rPh sb="3" eb="4">
      <t>ツキ</t>
    </rPh>
    <rPh sb="4" eb="5">
      <t>スウ</t>
    </rPh>
    <phoneticPr fontId="4"/>
  </si>
  <si>
    <t>➀×➁×➂</t>
    <phoneticPr fontId="4"/>
  </si>
  <si>
    <t>円</t>
    <rPh sb="0" eb="1">
      <t>エン</t>
    </rPh>
    <phoneticPr fontId="4"/>
  </si>
  <si>
    <t>A</t>
    <phoneticPr fontId="4"/>
  </si>
  <si>
    <t>B</t>
    <phoneticPr fontId="4"/>
  </si>
  <si>
    <t>C</t>
    <phoneticPr fontId="4"/>
  </si>
  <si>
    <t>11回</t>
    <rPh sb="2" eb="3">
      <t>カイ</t>
    </rPh>
    <phoneticPr fontId="4"/>
  </si>
  <si>
    <t>県政だより配送A4（24P）</t>
    <rPh sb="0" eb="2">
      <t>ケンセイ</t>
    </rPh>
    <rPh sb="5" eb="7">
      <t>ハイソウ</t>
    </rPh>
    <phoneticPr fontId="4"/>
  </si>
  <si>
    <t>個</t>
    <rPh sb="0" eb="1">
      <t>コ</t>
    </rPh>
    <phoneticPr fontId="4"/>
  </si>
  <si>
    <t>入札金額積算内訳表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ヒョウ</t>
    </rPh>
    <phoneticPr fontId="4"/>
  </si>
  <si>
    <t>１回</t>
    <rPh sb="1" eb="2">
      <t>カイ</t>
    </rPh>
    <phoneticPr fontId="4"/>
  </si>
  <si>
    <t>６回</t>
    <rPh sb="1" eb="2">
      <t>カイ</t>
    </rPh>
    <phoneticPr fontId="4"/>
  </si>
  <si>
    <t>（別添様式）</t>
    <rPh sb="1" eb="3">
      <t>ベッテン</t>
    </rPh>
    <rPh sb="3" eb="5">
      <t>ヨウシキ</t>
    </rPh>
    <phoneticPr fontId="4"/>
  </si>
  <si>
    <t>④合計金額</t>
    <rPh sb="1" eb="3">
      <t>ゴウケイ</t>
    </rPh>
    <rPh sb="3" eb="5">
      <t>キンガク</t>
    </rPh>
    <phoneticPr fontId="4"/>
  </si>
  <si>
    <t>市政だより配送A4（32P）</t>
    <rPh sb="0" eb="2">
      <t>シセイ</t>
    </rPh>
    <rPh sb="5" eb="7">
      <t>ハイソウ</t>
    </rPh>
    <phoneticPr fontId="4"/>
  </si>
  <si>
    <t>市政だより配送A4（44P）</t>
    <rPh sb="0" eb="2">
      <t>シセイ</t>
    </rPh>
    <rPh sb="5" eb="7">
      <t>ハイソウ</t>
    </rPh>
    <phoneticPr fontId="4"/>
  </si>
  <si>
    <t>部</t>
    <rPh sb="0" eb="1">
      <t>ブ</t>
    </rPh>
    <phoneticPr fontId="4"/>
  </si>
  <si>
    <t>～</t>
    <phoneticPr fontId="4"/>
  </si>
  <si>
    <t>入札金額積算内訳表の作成について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ヒョウ</t>
    </rPh>
    <rPh sb="10" eb="12">
      <t>サクセイ</t>
    </rPh>
    <phoneticPr fontId="4"/>
  </si>
  <si>
    <t>R6.5･6月号</t>
    <rPh sb="6" eb="7">
      <t>ガツ</t>
    </rPh>
    <rPh sb="7" eb="8">
      <t>ゴウ</t>
    </rPh>
    <phoneticPr fontId="4"/>
  </si>
  <si>
    <t>R6.7･8月号</t>
    <rPh sb="6" eb="7">
      <t>ガツ</t>
    </rPh>
    <rPh sb="7" eb="8">
      <t>ゴウ</t>
    </rPh>
    <phoneticPr fontId="4"/>
  </si>
  <si>
    <t>R6.9･10月号</t>
    <rPh sb="7" eb="8">
      <t>ガツ</t>
    </rPh>
    <rPh sb="8" eb="9">
      <t>ゴウ</t>
    </rPh>
    <phoneticPr fontId="4"/>
  </si>
  <si>
    <t>R6.11･12月号</t>
    <rPh sb="8" eb="9">
      <t>ガツ</t>
    </rPh>
    <rPh sb="9" eb="10">
      <t>ゴウ</t>
    </rPh>
    <phoneticPr fontId="4"/>
  </si>
  <si>
    <t>R7.1･2月号</t>
    <rPh sb="6" eb="8">
      <t>ガツゴウ</t>
    </rPh>
    <phoneticPr fontId="4"/>
  </si>
  <si>
    <t>R7.3･4月号</t>
    <rPh sb="6" eb="8">
      <t>ガツゴウ</t>
    </rPh>
    <phoneticPr fontId="4"/>
  </si>
  <si>
    <t>県政だより残部返却予測部数</t>
    <rPh sb="0" eb="2">
      <t>ケンセイ</t>
    </rPh>
    <rPh sb="5" eb="7">
      <t>ザンブ</t>
    </rPh>
    <rPh sb="7" eb="9">
      <t>ヘンキャク</t>
    </rPh>
    <rPh sb="9" eb="11">
      <t>ヨソク</t>
    </rPh>
    <rPh sb="11" eb="13">
      <t>ブスウ</t>
    </rPh>
    <phoneticPr fontId="4"/>
  </si>
  <si>
    <t>R6年度平均</t>
    <rPh sb="2" eb="4">
      <t>ネンド</t>
    </rPh>
    <rPh sb="4" eb="6">
      <t>ヘイキン</t>
    </rPh>
    <phoneticPr fontId="4"/>
  </si>
  <si>
    <r>
      <t>【</t>
    </r>
    <r>
      <rPr>
        <sz val="12"/>
        <color theme="1"/>
        <rFont val="ＭＳ Ｐゴシック"/>
        <family val="3"/>
        <charset val="128"/>
      </rPr>
      <t>前提事項</t>
    </r>
    <r>
      <rPr>
        <sz val="12"/>
        <color theme="1"/>
        <rFont val="游ゴシック"/>
        <family val="2"/>
        <charset val="128"/>
        <scheme val="minor"/>
      </rPr>
      <t>】</t>
    </r>
    <rPh sb="1" eb="3">
      <t>ゼンテイ</t>
    </rPh>
    <rPh sb="3" eb="5">
      <t>ジコウ</t>
    </rPh>
    <phoneticPr fontId="4"/>
  </si>
  <si>
    <t>１　入札金額は、入札金額積算内訳表により算出した合計金額とする。
２　配送個数１個あたりの金額は、次の方法により設定する。
　・１個あたりの部数は、受注者における梱包方法において、最も合理的かつ廉価となる部数とする。
　・部数の区分は50部を最小単位とする。
　・各広報紙50部あたりのサイズは以下のとおりとする。
　　A 市政だより（32ページ）：タテ297mm × ヨコ210mm × 高さ45mm
　　B 市政だより（44ページ）：タテ297mm × ヨコ210mm × 高さ68mm
　　C 県政だより（24ページ）：タテ297mm × ヨコ210mm × 高さ40mm
　　D 市議会だより（4ページ）：タテ297mm × ヨコ210mm × 高さ15mm
　　E 市議会だより（8ページ）：タテ297mm × ヨコ210mm × 高さ30mm
２　部数ごとの配送件数は、各積算表シート中の「１か月あたりの予測配送件数（全市合計）」とする。
３　宮城県広報課に返却する県政だよりの残部は750部として積算する。</t>
    <rPh sb="2" eb="4">
      <t>ニュウサツ</t>
    </rPh>
    <rPh sb="4" eb="6">
      <t>キンガク</t>
    </rPh>
    <rPh sb="8" eb="10">
      <t>ニュウサツ</t>
    </rPh>
    <rPh sb="10" eb="12">
      <t>キンガク</t>
    </rPh>
    <rPh sb="12" eb="14">
      <t>セキサン</t>
    </rPh>
    <rPh sb="14" eb="16">
      <t>ウチワケ</t>
    </rPh>
    <rPh sb="16" eb="17">
      <t>ヒョウ</t>
    </rPh>
    <rPh sb="20" eb="22">
      <t>サンシュツ</t>
    </rPh>
    <rPh sb="24" eb="26">
      <t>ゴウケイ</t>
    </rPh>
    <rPh sb="26" eb="28">
      <t>キンガク</t>
    </rPh>
    <rPh sb="35" eb="37">
      <t>ハイソウ</t>
    </rPh>
    <rPh sb="37" eb="39">
      <t>コスウ</t>
    </rPh>
    <rPh sb="114" eb="116">
      <t>クブン</t>
    </rPh>
    <rPh sb="132" eb="133">
      <t>カク</t>
    </rPh>
    <rPh sb="387" eb="389">
      <t>ケンスウ</t>
    </rPh>
    <rPh sb="391" eb="392">
      <t>カク</t>
    </rPh>
    <rPh sb="392" eb="394">
      <t>セキサン</t>
    </rPh>
    <rPh sb="394" eb="395">
      <t>ヒョウ</t>
    </rPh>
    <rPh sb="398" eb="399">
      <t>ナカ</t>
    </rPh>
    <rPh sb="403" eb="404">
      <t>ゲツ</t>
    </rPh>
    <rPh sb="408" eb="410">
      <t>ヨソク</t>
    </rPh>
    <rPh sb="410" eb="412">
      <t>ハイソウ</t>
    </rPh>
    <rPh sb="412" eb="414">
      <t>ケンスウ</t>
    </rPh>
    <rPh sb="415" eb="417">
      <t>ゼンシ</t>
    </rPh>
    <rPh sb="417" eb="419">
      <t>ゴウケイ</t>
    </rPh>
    <rPh sb="455" eb="457">
      <t>セキサン</t>
    </rPh>
    <phoneticPr fontId="4"/>
  </si>
  <si>
    <r>
      <t>【</t>
    </r>
    <r>
      <rPr>
        <sz val="12"/>
        <color theme="1"/>
        <rFont val="ＭＳ Ｐゴシック"/>
        <family val="3"/>
        <charset val="128"/>
      </rPr>
      <t>作成手順</t>
    </r>
    <r>
      <rPr>
        <sz val="12"/>
        <color theme="1"/>
        <rFont val="游ゴシック"/>
        <family val="2"/>
        <charset val="128"/>
        <scheme val="minor"/>
      </rPr>
      <t xml:space="preserve">】 </t>
    </r>
    <rPh sb="1" eb="3">
      <t>サクセイ</t>
    </rPh>
    <phoneticPr fontId="4"/>
  </si>
  <si>
    <t>１　各積算表シート中の「1カ月あたりの予測配送件数（全市合計）」を基に、配送個数１個あたりの部数を決定する。部数は、受注者における梱包方法において、１個あたりの金額が最も合理的かつ廉価となる部数とする。なお、１個あたりの部数に区分を設ける場合は、50部を最小単位とし３区分を上限とする。（例：1～50部、51～100部、101～600部）
２　入札金額積算内訳表シートの「部数区分」（黄色セル）に部数を入力する。
３　入札金額積算内訳表シート「➀１個あたりの金額（税抜）」（青色セル）に各区分の単価を入力する（単位は円未満切捨て）。なお、１個あたりの金額は、消費税及び地方消費税相当額を含まないものとする。
４　積算内訳表に入力した数値を確認の上、入札書に入札金額積算内訳表シートの④合計金額を記載する。</t>
    <rPh sb="2" eb="3">
      <t>カク</t>
    </rPh>
    <rPh sb="3" eb="5">
      <t>セキサン</t>
    </rPh>
    <rPh sb="5" eb="6">
      <t>ヒョウ</t>
    </rPh>
    <rPh sb="9" eb="10">
      <t>ナカ</t>
    </rPh>
    <rPh sb="14" eb="15">
      <t>ゲツ</t>
    </rPh>
    <rPh sb="19" eb="21">
      <t>ヨソク</t>
    </rPh>
    <rPh sb="21" eb="23">
      <t>ハイソウ</t>
    </rPh>
    <rPh sb="23" eb="25">
      <t>ケンスウ</t>
    </rPh>
    <rPh sb="26" eb="28">
      <t>ゼンシ</t>
    </rPh>
    <rPh sb="28" eb="30">
      <t>ゴウケイ</t>
    </rPh>
    <rPh sb="33" eb="34">
      <t>モト</t>
    </rPh>
    <rPh sb="36" eb="38">
      <t>ハイソウ</t>
    </rPh>
    <rPh sb="38" eb="40">
      <t>コスウ</t>
    </rPh>
    <rPh sb="41" eb="42">
      <t>コ</t>
    </rPh>
    <rPh sb="46" eb="48">
      <t>ブスウ</t>
    </rPh>
    <rPh sb="49" eb="51">
      <t>ケッテイ</t>
    </rPh>
    <rPh sb="54" eb="56">
      <t>ブスウ</t>
    </rPh>
    <rPh sb="186" eb="188">
      <t>ブスウ</t>
    </rPh>
    <rPh sb="188" eb="190">
      <t>クブン</t>
    </rPh>
    <rPh sb="258" eb="259">
      <t>エン</t>
    </rPh>
    <rPh sb="306" eb="308">
      <t>セキサン</t>
    </rPh>
    <rPh sb="308" eb="310">
      <t>ウチワケ</t>
    </rPh>
    <rPh sb="310" eb="311">
      <t>ヒョウ</t>
    </rPh>
    <rPh sb="312" eb="314">
      <t>ニュウリョク</t>
    </rPh>
    <rPh sb="316" eb="318">
      <t>スウチ</t>
    </rPh>
    <rPh sb="319" eb="321">
      <t>カクニン</t>
    </rPh>
    <rPh sb="322" eb="323">
      <t>ウエ</t>
    </rPh>
    <phoneticPr fontId="4"/>
  </si>
  <si>
    <t>１カ月あたりの予測配送件数（全市合計）</t>
    <phoneticPr fontId="4"/>
  </si>
  <si>
    <t>配送個数積算表（県政だより24P）</t>
    <rPh sb="8" eb="10">
      <t>ケンセイ</t>
    </rPh>
    <phoneticPr fontId="4"/>
  </si>
  <si>
    <t>県政だより24ページ</t>
    <rPh sb="0" eb="2">
      <t>ケンセイ</t>
    </rPh>
    <phoneticPr fontId="4"/>
  </si>
  <si>
    <t>入札金額積算内訳表　　　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ヒョウ</t>
    </rPh>
    <phoneticPr fontId="4"/>
  </si>
  <si>
    <r>
      <t>※入札時は、</t>
    </r>
    <r>
      <rPr>
        <b/>
        <sz val="11"/>
        <color theme="1"/>
        <rFont val="游ゴシック"/>
        <family val="3"/>
        <charset val="128"/>
        <scheme val="minor"/>
      </rPr>
      <t>入札書及び入札金額積算内訳表</t>
    </r>
    <r>
      <rPr>
        <sz val="11"/>
        <color theme="1"/>
        <rFont val="游ゴシック"/>
        <family val="3"/>
        <charset val="128"/>
        <scheme val="minor"/>
      </rPr>
      <t>を提出してください（各配送個数積算表の提出は不要）。
※各積算表シートでは、「配送個数（１カ月あたりの予測個数）」を自動計算しています。１カ月あたりの予測配送件数（全市合計）を基に、１件あたりの配送部数が区分１個あたりの最大部数を超えた場合、各区分を組み合わせた合計個数が最も少なくなるよう、振り分けています。</t>
    </r>
    <rPh sb="13" eb="15">
      <t>キンガク</t>
    </rPh>
    <rPh sb="30" eb="31">
      <t>カク</t>
    </rPh>
    <rPh sb="31" eb="33">
      <t>ハイソウ</t>
    </rPh>
    <rPh sb="33" eb="35">
      <t>コスウ</t>
    </rPh>
    <rPh sb="78" eb="80">
      <t>ジドウ</t>
    </rPh>
    <rPh sb="80" eb="82">
      <t>ケイサン</t>
    </rPh>
    <rPh sb="97" eb="99">
      <t>ハイソウ</t>
    </rPh>
    <rPh sb="166" eb="167">
      <t>フ</t>
    </rPh>
    <rPh sb="168" eb="169">
      <t>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</si>
</sst>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>
      <alignment vertical="center"/>
    </xf>
    <xf numFmtId="0" fontId="2" fillId="0" borderId="0"/>
    <xf numFmtId="38" fontId="2" fillId="0" borderId="0">
      <alignment vertical="center"/>
    </xf>
  </cellStyleXfs>
  <cellXfs count="103">
    <xf numFmtId="0" fontId="0" fillId="0" borderId="0" xfId="0">
      <alignment vertical="center"/>
    </xf>
    <xf numFmtId="0" fontId="3" fillId="0" borderId="0" xfId="2" applyFont="1"/>
    <xf numFmtId="0" fontId="2" fillId="0" borderId="0" xfId="2"/>
    <xf numFmtId="38" fontId="0" fillId="0" borderId="2" xfId="3" applyFont="1" applyBorder="1" applyAlignment="1">
      <alignment horizontal="center" vertical="center"/>
    </xf>
    <xf numFmtId="38" fontId="0" fillId="0" borderId="0" xfId="3" applyFont="1" applyAlignment="1">
      <alignment horizontal="center" vertical="center"/>
    </xf>
    <xf numFmtId="38" fontId="0" fillId="0" borderId="5" xfId="3" applyFont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38" fontId="0" fillId="3" borderId="5" xfId="3" applyFont="1" applyFill="1" applyBorder="1" applyAlignment="1">
      <alignment horizontal="center" vertical="center"/>
    </xf>
    <xf numFmtId="38" fontId="6" fillId="3" borderId="5" xfId="2" applyNumberFormat="1" applyFont="1" applyFill="1" applyBorder="1" applyAlignment="1">
      <alignment horizontal="center" vertical="center"/>
    </xf>
    <xf numFmtId="38" fontId="0" fillId="2" borderId="2" xfId="3" applyFont="1" applyFill="1" applyBorder="1" applyAlignment="1">
      <alignment horizontal="center" vertical="center" wrapText="1"/>
    </xf>
    <xf numFmtId="38" fontId="0" fillId="2" borderId="2" xfId="3" applyFont="1" applyFill="1" applyBorder="1" applyAlignment="1">
      <alignment horizontal="center" vertical="center"/>
    </xf>
    <xf numFmtId="38" fontId="0" fillId="0" borderId="3" xfId="3" applyFont="1" applyBorder="1">
      <alignment vertical="center"/>
    </xf>
    <xf numFmtId="0" fontId="2" fillId="0" borderId="4" xfId="2" applyBorder="1"/>
    <xf numFmtId="38" fontId="0" fillId="0" borderId="9" xfId="3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38" fontId="0" fillId="0" borderId="3" xfId="3" applyFont="1" applyBorder="1" applyAlignment="1">
      <alignment horizontal="right" vertical="center"/>
    </xf>
    <xf numFmtId="38" fontId="0" fillId="0" borderId="5" xfId="3" applyFont="1" applyBorder="1">
      <alignment vertical="center"/>
    </xf>
    <xf numFmtId="38" fontId="0" fillId="0" borderId="0" xfId="3" applyFont="1" applyAlignment="1">
      <alignment horizontal="center" vertical="center" wrapText="1"/>
    </xf>
    <xf numFmtId="0" fontId="5" fillId="0" borderId="0" xfId="2" applyFont="1"/>
    <xf numFmtId="38" fontId="7" fillId="0" borderId="0" xfId="3" applyFont="1">
      <alignment vertical="center"/>
    </xf>
    <xf numFmtId="38" fontId="0" fillId="0" borderId="0" xfId="3" applyFont="1">
      <alignment vertical="center"/>
    </xf>
    <xf numFmtId="0" fontId="5" fillId="0" borderId="7" xfId="2" applyFont="1" applyBorder="1" applyAlignment="1">
      <alignment vertical="center"/>
    </xf>
    <xf numFmtId="0" fontId="5" fillId="0" borderId="7" xfId="2" applyFont="1" applyBorder="1"/>
    <xf numFmtId="38" fontId="2" fillId="0" borderId="0" xfId="2" applyNumberFormat="1"/>
    <xf numFmtId="38" fontId="0" fillId="0" borderId="12" xfId="3" applyFont="1" applyBorder="1" applyAlignment="1">
      <alignment horizontal="center" vertical="center" wrapText="1"/>
    </xf>
    <xf numFmtId="38" fontId="0" fillId="2" borderId="5" xfId="3" applyFont="1" applyFill="1" applyBorder="1" applyAlignment="1">
      <alignment horizontal="center" vertical="center"/>
    </xf>
    <xf numFmtId="38" fontId="0" fillId="2" borderId="3" xfId="3" applyFont="1" applyFill="1" applyBorder="1" applyAlignment="1">
      <alignment horizontal="center" vertical="center"/>
    </xf>
    <xf numFmtId="0" fontId="0" fillId="0" borderId="0" xfId="0" applyAlignment="1"/>
    <xf numFmtId="0" fontId="0" fillId="5" borderId="2" xfId="0" applyFill="1" applyBorder="1" applyProtection="1">
      <alignment vertical="center"/>
      <protection locked="0"/>
    </xf>
    <xf numFmtId="0" fontId="0" fillId="5" borderId="7" xfId="0" applyFill="1" applyBorder="1" applyProtection="1">
      <alignment vertical="center"/>
      <protection locked="0"/>
    </xf>
    <xf numFmtId="38" fontId="0" fillId="0" borderId="4" xfId="3" applyFont="1" applyBorder="1" applyAlignment="1">
      <alignment horizontal="center" vertical="center" wrapText="1"/>
    </xf>
    <xf numFmtId="38" fontId="0" fillId="0" borderId="3" xfId="3" applyFont="1" applyBorder="1" applyAlignment="1">
      <alignment horizontal="center" vertical="center"/>
    </xf>
    <xf numFmtId="38" fontId="2" fillId="2" borderId="2" xfId="2" applyNumberFormat="1" applyFill="1" applyBorder="1" applyAlignment="1">
      <alignment horizontal="center" vertical="center"/>
    </xf>
    <xf numFmtId="38" fontId="0" fillId="0" borderId="10" xfId="3" applyFont="1" applyBorder="1" applyAlignment="1">
      <alignment horizontal="center" vertical="center"/>
    </xf>
    <xf numFmtId="0" fontId="2" fillId="2" borderId="1" xfId="2" applyFill="1" applyBorder="1" applyAlignment="1">
      <alignment horizontal="center" vertical="center"/>
    </xf>
    <xf numFmtId="0" fontId="2" fillId="2" borderId="2" xfId="2" applyFill="1" applyBorder="1" applyAlignment="1">
      <alignment horizontal="center" vertical="center"/>
    </xf>
    <xf numFmtId="38" fontId="1" fillId="0" borderId="3" xfId="3" applyFont="1" applyBorder="1">
      <alignment vertical="center"/>
    </xf>
    <xf numFmtId="0" fontId="2" fillId="0" borderId="5" xfId="2" applyBorder="1" applyAlignment="1">
      <alignment horizontal="right" vertical="center"/>
    </xf>
    <xf numFmtId="3" fontId="2" fillId="0" borderId="1" xfId="2" applyNumberFormat="1" applyBorder="1" applyAlignment="1">
      <alignment horizontal="right" vertical="center"/>
    </xf>
    <xf numFmtId="0" fontId="2" fillId="0" borderId="3" xfId="2" applyBorder="1"/>
    <xf numFmtId="0" fontId="2" fillId="0" borderId="16" xfId="2" applyBorder="1"/>
    <xf numFmtId="3" fontId="2" fillId="0" borderId="14" xfId="2" applyNumberFormat="1" applyBorder="1" applyAlignment="1">
      <alignment horizontal="right" vertical="center"/>
    </xf>
    <xf numFmtId="0" fontId="2" fillId="0" borderId="18" xfId="2" applyBorder="1" applyAlignment="1">
      <alignment vertical="center"/>
    </xf>
    <xf numFmtId="0" fontId="2" fillId="0" borderId="1" xfId="2" applyBorder="1" applyAlignment="1">
      <alignment horizontal="right" vertical="center"/>
    </xf>
    <xf numFmtId="0" fontId="2" fillId="0" borderId="13" xfId="2" applyBorder="1" applyAlignment="1">
      <alignment horizontal="right" vertical="center"/>
    </xf>
    <xf numFmtId="0" fontId="10" fillId="0" borderId="9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9" xfId="0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8" fontId="0" fillId="4" borderId="2" xfId="0" applyNumberFormat="1" applyFill="1" applyBorder="1" applyAlignment="1">
      <alignment horizontal="center" vertical="center"/>
    </xf>
    <xf numFmtId="38" fontId="0" fillId="0" borderId="3" xfId="0" applyNumberFormat="1" applyBorder="1" applyAlignment="1">
      <alignment horizontal="center" vertical="center"/>
    </xf>
    <xf numFmtId="0" fontId="0" fillId="5" borderId="2" xfId="0" applyFill="1" applyBorder="1">
      <alignment vertical="center"/>
    </xf>
    <xf numFmtId="38" fontId="0" fillId="0" borderId="1" xfId="0" applyNumberFormat="1" applyBorder="1">
      <alignment vertical="center"/>
    </xf>
    <xf numFmtId="38" fontId="1" fillId="0" borderId="5" xfId="1" applyBorder="1">
      <alignment vertical="center"/>
    </xf>
    <xf numFmtId="0" fontId="0" fillId="5" borderId="7" xfId="0" applyFill="1" applyBorder="1">
      <alignment vertical="center"/>
    </xf>
    <xf numFmtId="0" fontId="0" fillId="0" borderId="8" xfId="0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38" fontId="14" fillId="0" borderId="15" xfId="1" applyFont="1" applyBorder="1">
      <alignment vertical="center"/>
    </xf>
    <xf numFmtId="38" fontId="0" fillId="4" borderId="2" xfId="0" applyNumberForma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2" borderId="1" xfId="3" applyFont="1" applyFill="1" applyBorder="1" applyAlignment="1">
      <alignment horizontal="center" vertical="center"/>
    </xf>
    <xf numFmtId="0" fontId="0" fillId="0" borderId="2" xfId="0" applyBorder="1" applyAlignment="1"/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0" fillId="0" borderId="11" xfId="0" applyBorder="1" applyAlignment="1"/>
    <xf numFmtId="0" fontId="0" fillId="0" borderId="16" xfId="0" applyBorder="1" applyAlignment="1"/>
    <xf numFmtId="0" fontId="0" fillId="0" borderId="4" xfId="0" applyBorder="1" applyAlignment="1"/>
    <xf numFmtId="0" fontId="0" fillId="0" borderId="0" xfId="0" applyAlignment="1"/>
    <xf numFmtId="0" fontId="0" fillId="0" borderId="17" xfId="0" applyBorder="1" applyAlignment="1"/>
    <xf numFmtId="38" fontId="0" fillId="0" borderId="7" xfId="3" applyFont="1" applyBorder="1" applyAlignment="1">
      <alignment horizontal="center" vertical="center" wrapText="1"/>
    </xf>
    <xf numFmtId="38" fontId="0" fillId="0" borderId="5" xfId="3" applyFont="1" applyBorder="1" applyAlignment="1">
      <alignment horizontal="center" vertical="center"/>
    </xf>
    <xf numFmtId="38" fontId="0" fillId="0" borderId="1" xfId="3" applyFont="1" applyBorder="1" applyAlignment="1">
      <alignment horizontal="center" vertical="center"/>
    </xf>
    <xf numFmtId="38" fontId="0" fillId="0" borderId="3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2" fillId="0" borderId="0" xfId="2"/>
    <xf numFmtId="0" fontId="0" fillId="0" borderId="3" xfId="0" applyBorder="1" applyAlignment="1"/>
    <xf numFmtId="38" fontId="0" fillId="0" borderId="6" xfId="3" applyFont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38" fontId="0" fillId="2" borderId="3" xfId="3" applyFont="1" applyFill="1" applyBorder="1" applyAlignment="1">
      <alignment horizontal="center" vertical="center" wrapText="1"/>
    </xf>
    <xf numFmtId="0" fontId="0" fillId="0" borderId="8" xfId="0" applyBorder="1" applyAlignment="1"/>
    <xf numFmtId="0" fontId="2" fillId="0" borderId="6" xfId="2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2" fillId="0" borderId="8" xfId="2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3000000}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313765</xdr:colOff>
      <xdr:row>4</xdr:row>
      <xdr:rowOff>179294</xdr:rowOff>
    </xdr:from>
    <xdr:to>
      <xdr:col>24</xdr:col>
      <xdr:colOff>112060</xdr:colOff>
      <xdr:row>11</xdr:row>
      <xdr:rowOff>268941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5A8EB61-F3B6-4E3B-AC75-D720DB5F6CFF}"/>
            </a:ext>
          </a:extLst>
        </xdr:cNvPr>
        <xdr:cNvSpPr txBox="1"/>
      </xdr:nvSpPr>
      <xdr:spPr>
        <a:xfrm>
          <a:off x="9928412" y="1602441"/>
          <a:ext cx="6633883" cy="409014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【</a:t>
          </a:r>
          <a:r>
            <a:rPr kumimoji="1" lang="ja-JP" altLang="en-US" sz="1400"/>
            <a:t>補足</a:t>
          </a:r>
          <a:r>
            <a:rPr kumimoji="1" lang="en-US" altLang="ja-JP" sz="1400"/>
            <a:t>】</a:t>
          </a:r>
        </a:p>
        <a:p>
          <a:r>
            <a:rPr kumimoji="1" lang="en-US" altLang="ja-JP" sz="1400">
              <a:solidFill>
                <a:schemeClr val="tx1"/>
              </a:solidFill>
            </a:rPr>
            <a:t>1.</a:t>
          </a:r>
          <a:r>
            <a:rPr kumimoji="1" lang="ja-JP" altLang="en-US" sz="1400">
              <a:solidFill>
                <a:schemeClr val="tx1"/>
              </a:solidFill>
            </a:rPr>
            <a:t>「部数区分（黄色セル）」に部数を入力する際は、それぞれの区分の上限値を入力してください。</a:t>
          </a:r>
          <a:r>
            <a:rPr kumimoji="1" lang="en-US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区分目以降の開始値は上限値を入力すると自動で入力されます</a:t>
          </a:r>
          <a:r>
            <a:rPr kumimoji="1" lang="ja-JP" altLang="en-US" sz="1400">
              <a:solidFill>
                <a:schemeClr val="tx1"/>
              </a:solidFill>
            </a:rPr>
            <a:t>（例：</a:t>
          </a:r>
          <a:r>
            <a:rPr kumimoji="1" lang="en-US" altLang="ja-JP" sz="1400">
              <a:solidFill>
                <a:schemeClr val="tx1"/>
              </a:solidFill>
            </a:rPr>
            <a:t>1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50</a:t>
          </a:r>
          <a:r>
            <a:rPr kumimoji="1" lang="ja-JP" altLang="en-US" sz="1400">
              <a:solidFill>
                <a:schemeClr val="tx1"/>
              </a:solidFill>
            </a:rPr>
            <a:t>部、</a:t>
          </a:r>
          <a:r>
            <a:rPr kumimoji="1" lang="en-US" altLang="ja-JP" sz="1400">
              <a:solidFill>
                <a:schemeClr val="tx1"/>
              </a:solidFill>
            </a:rPr>
            <a:t>51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100</a:t>
          </a:r>
          <a:r>
            <a:rPr kumimoji="1" lang="ja-JP" altLang="en-US" sz="1400">
              <a:solidFill>
                <a:schemeClr val="tx1"/>
              </a:solidFill>
            </a:rPr>
            <a:t>部、</a:t>
          </a:r>
          <a:r>
            <a:rPr kumimoji="1" lang="en-US" altLang="ja-JP" sz="1400">
              <a:solidFill>
                <a:schemeClr val="tx1"/>
              </a:solidFill>
            </a:rPr>
            <a:t>101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600</a:t>
          </a:r>
          <a:r>
            <a:rPr kumimoji="1" lang="ja-JP" altLang="en-US" sz="1400">
              <a:solidFill>
                <a:schemeClr val="tx1"/>
              </a:solidFill>
            </a:rPr>
            <a:t>部に区分する場合であれば</a:t>
          </a:r>
          <a:r>
            <a:rPr kumimoji="1" lang="en-US" altLang="ja-JP" sz="1400">
              <a:solidFill>
                <a:schemeClr val="tx1"/>
              </a:solidFill>
            </a:rPr>
            <a:t>50</a:t>
          </a:r>
          <a:r>
            <a:rPr kumimoji="1" lang="ja-JP" altLang="en-US" sz="1400">
              <a:solidFill>
                <a:schemeClr val="tx1"/>
              </a:solidFill>
            </a:rPr>
            <a:t>、</a:t>
          </a:r>
          <a:r>
            <a:rPr kumimoji="1" lang="en-US" altLang="ja-JP" sz="1400">
              <a:solidFill>
                <a:schemeClr val="tx1"/>
              </a:solidFill>
            </a:rPr>
            <a:t>100</a:t>
          </a:r>
          <a:r>
            <a:rPr kumimoji="1" lang="ja-JP" altLang="en-US" sz="1400">
              <a:solidFill>
                <a:schemeClr val="tx1"/>
              </a:solidFill>
            </a:rPr>
            <a:t>、</a:t>
          </a:r>
          <a:r>
            <a:rPr kumimoji="1" lang="en-US" altLang="ja-JP" sz="1400">
              <a:solidFill>
                <a:schemeClr val="tx1"/>
              </a:solidFill>
            </a:rPr>
            <a:t>600</a:t>
          </a:r>
          <a:r>
            <a:rPr kumimoji="1" lang="ja-JP" altLang="en-US" sz="1400">
              <a:solidFill>
                <a:schemeClr val="tx1"/>
              </a:solidFill>
            </a:rPr>
            <a:t>を黄色セルに入力）</a:t>
          </a:r>
          <a:endParaRPr kumimoji="1" lang="en-US" altLang="ja-JP" sz="1400">
            <a:solidFill>
              <a:schemeClr val="tx1"/>
            </a:solidFill>
          </a:endParaRPr>
        </a:p>
        <a:p>
          <a:r>
            <a:rPr kumimoji="1" lang="en-US" altLang="ja-JP" sz="1400">
              <a:solidFill>
                <a:schemeClr val="tx1"/>
              </a:solidFill>
            </a:rPr>
            <a:t>2.</a:t>
          </a:r>
          <a:r>
            <a:rPr kumimoji="1" lang="ja-JP" altLang="en-US" sz="1400">
              <a:solidFill>
                <a:schemeClr val="tx1"/>
              </a:solidFill>
            </a:rPr>
            <a:t>「部数区分（黄色セル）」に値を入力すると➁１カ月あたりの予測個数が自動で入力されます（各積算表シートの「１カ月あたりの予測件数」を基に自動で算出されます。</a:t>
          </a:r>
          <a:r>
            <a:rPr kumimoji="1" lang="ja-JP" altLang="ja-JP" sz="1400">
              <a:solidFill>
                <a:schemeClr val="tx1"/>
              </a:solidFill>
              <a:latin typeface="+mn-lt"/>
              <a:ea typeface="+mn-ea"/>
              <a:cs typeface="+mn-cs"/>
            </a:rPr>
            <a:t>県政だよりの残部返却分は、</a:t>
          </a:r>
          <a:r>
            <a:rPr kumimoji="1" lang="en-US" altLang="ja-JP" sz="1400">
              <a:solidFill>
                <a:schemeClr val="tx1"/>
              </a:solidFill>
              <a:latin typeface="+mn-lt"/>
              <a:ea typeface="+mn-ea"/>
              <a:cs typeface="+mn-cs"/>
            </a:rPr>
            <a:t>750</a:t>
          </a:r>
          <a:r>
            <a:rPr kumimoji="1" lang="ja-JP" altLang="ja-JP" sz="1400">
              <a:solidFill>
                <a:schemeClr val="tx1"/>
              </a:solidFill>
              <a:latin typeface="+mn-lt"/>
              <a:ea typeface="+mn-ea"/>
              <a:cs typeface="+mn-cs"/>
            </a:rPr>
            <a:t>部／月として予測</a:t>
          </a:r>
          <a:r>
            <a:rPr kumimoji="1" lang="ja-JP" altLang="en-US" sz="1400">
              <a:solidFill>
                <a:schemeClr val="tx1"/>
              </a:solidFill>
              <a:latin typeface="+mn-lt"/>
              <a:ea typeface="+mn-ea"/>
              <a:cs typeface="+mn-cs"/>
            </a:rPr>
            <a:t>件数に含まれているため、自動で反映されます</a:t>
          </a:r>
          <a:r>
            <a:rPr kumimoji="1" lang="ja-JP" altLang="en-US" sz="1400">
              <a:solidFill>
                <a:schemeClr val="tx1"/>
              </a:solidFill>
            </a:rPr>
            <a:t>）</a:t>
          </a:r>
          <a:endParaRPr kumimoji="1" lang="en-US" altLang="ja-JP" sz="1400">
            <a:solidFill>
              <a:schemeClr val="tx1"/>
            </a:solidFill>
          </a:endParaRPr>
        </a:p>
        <a:p>
          <a:r>
            <a:rPr kumimoji="1" lang="en-US" altLang="ja-JP" sz="1400">
              <a:solidFill>
                <a:schemeClr val="tx1"/>
              </a:solidFill>
            </a:rPr>
            <a:t>3.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「部数区分（黄色セル）」</a:t>
          </a:r>
          <a:r>
            <a:rPr kumimoji="1" lang="ja-JP" alt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を入力し、</a:t>
          </a:r>
          <a:r>
            <a:rPr kumimoji="1" lang="ja-JP" altLang="en-US" sz="1400">
              <a:solidFill>
                <a:schemeClr val="tx1"/>
              </a:solidFill>
            </a:rPr>
            <a:t>「➀１個あたりの金額（税抜）」（青色セル）に各区分の単価を入力することで、各区分の年間の金額と④合計金額が自動で算出されます</a:t>
          </a:r>
          <a:endParaRPr kumimoji="1" lang="en-US" altLang="ja-JP" sz="1400">
            <a:solidFill>
              <a:schemeClr val="tx1"/>
            </a:solidFill>
          </a:endParaRPr>
        </a:p>
        <a:p>
          <a:endParaRPr kumimoji="1" lang="en-US" altLang="ja-JP" sz="1400">
            <a:solidFill>
              <a:srgbClr val="FF0000"/>
            </a:solidFill>
          </a:endParaRPr>
        </a:p>
        <a:p>
          <a:endParaRPr kumimoji="1" lang="ja-JP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765488</xdr:colOff>
      <xdr:row>1</xdr:row>
      <xdr:rowOff>1</xdr:rowOff>
    </xdr:from>
    <xdr:to>
      <xdr:col>9</xdr:col>
      <xdr:colOff>1578208</xdr:colOff>
      <xdr:row>2</xdr:row>
      <xdr:rowOff>3595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B100607-5477-47DC-85AF-F500FE812D4E}"/>
            </a:ext>
          </a:extLst>
        </xdr:cNvPr>
        <xdr:cNvSpPr txBox="1"/>
      </xdr:nvSpPr>
      <xdr:spPr>
        <a:xfrm>
          <a:off x="5596280" y="237227"/>
          <a:ext cx="812720" cy="384594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600" b="1">
              <a:solidFill>
                <a:schemeClr val="tx1"/>
              </a:solidFill>
            </a:rPr>
            <a:t>記入例</a:t>
          </a:r>
          <a:endParaRPr kumimoji="1" lang="en-US" altLang="ja-JP" sz="1600" b="1">
            <a:solidFill>
              <a:schemeClr val="tx1"/>
            </a:solidFill>
          </a:endParaRPr>
        </a:p>
        <a:p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62D44-ADD3-4E80-9F60-475DBFE6A623}">
  <sheetPr>
    <tabColor theme="0"/>
  </sheetPr>
  <dimension ref="A1:A7"/>
  <sheetViews>
    <sheetView showGridLines="0" tabSelected="1" view="pageBreakPreview" zoomScaleNormal="100" zoomScaleSheetLayoutView="100" workbookViewId="0"/>
  </sheetViews>
  <sheetFormatPr defaultRowHeight="18"/>
  <cols>
    <col min="1" max="1" width="90.75" customWidth="1"/>
  </cols>
  <sheetData>
    <row r="1" spans="1:1" ht="31.5" customHeight="1">
      <c r="A1" s="47" t="s">
        <v>68</v>
      </c>
    </row>
    <row r="2" spans="1:1" ht="25" customHeight="1">
      <c r="A2" s="48" t="s">
        <v>77</v>
      </c>
    </row>
    <row r="3" spans="1:1" ht="280" customHeight="1">
      <c r="A3" s="51" t="s">
        <v>78</v>
      </c>
    </row>
    <row r="4" spans="1:1" ht="25" customHeight="1">
      <c r="A4" s="49" t="s">
        <v>79</v>
      </c>
    </row>
    <row r="5" spans="1:1" ht="201.75" customHeight="1">
      <c r="A5" s="52" t="s">
        <v>80</v>
      </c>
    </row>
    <row r="6" spans="1:1" s="50" customFormat="1" ht="100" customHeight="1">
      <c r="A6" s="46" t="s">
        <v>85</v>
      </c>
    </row>
    <row r="7" spans="1:1" ht="48" customHeight="1"/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FF17F-BDF8-41F5-9C73-5CF2C4339F55}">
  <sheetPr>
    <tabColor theme="8" tint="0.39997558519241921"/>
    <pageSetUpPr fitToPage="1"/>
  </sheetPr>
  <dimension ref="B1:M13"/>
  <sheetViews>
    <sheetView showGridLines="0" view="pageBreakPreview" zoomScaleNormal="100" zoomScaleSheetLayoutView="100" workbookViewId="0"/>
  </sheetViews>
  <sheetFormatPr defaultRowHeight="18"/>
  <cols>
    <col min="1" max="1" width="5.58203125" customWidth="1"/>
    <col min="2" max="2" width="3.58203125" customWidth="1"/>
    <col min="3" max="3" width="10.33203125" customWidth="1"/>
    <col min="4" max="4" width="5.58203125" customWidth="1"/>
    <col min="5" max="5" width="3" customWidth="1"/>
    <col min="6" max="6" width="5.58203125" customWidth="1"/>
    <col min="7" max="7" width="2.83203125" customWidth="1"/>
    <col min="8" max="8" width="24.33203125" customWidth="1"/>
    <col min="9" max="9" width="2.25" customWidth="1"/>
    <col min="10" max="10" width="25.58203125" customWidth="1"/>
    <col min="11" max="11" width="2.5" customWidth="1"/>
    <col min="12" max="12" width="10.5" customWidth="1"/>
    <col min="13" max="13" width="18.58203125" customWidth="1"/>
    <col min="14" max="14" width="5.58203125" customWidth="1"/>
  </cols>
  <sheetData>
    <row r="1" spans="2:13">
      <c r="M1" s="53" t="s">
        <v>62</v>
      </c>
    </row>
    <row r="2" spans="2:13" ht="30" customHeight="1">
      <c r="B2" s="69" t="s">
        <v>59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3">
      <c r="B3" s="55"/>
      <c r="C3" s="54" t="s">
        <v>46</v>
      </c>
      <c r="D3" s="71" t="s">
        <v>47</v>
      </c>
      <c r="E3" s="72"/>
      <c r="F3" s="72"/>
      <c r="G3" s="73"/>
      <c r="H3" s="74" t="s">
        <v>48</v>
      </c>
      <c r="I3" s="74"/>
      <c r="J3" s="70" t="s">
        <v>49</v>
      </c>
      <c r="K3" s="70"/>
      <c r="L3" s="55" t="s">
        <v>50</v>
      </c>
      <c r="M3" s="54" t="s">
        <v>51</v>
      </c>
    </row>
    <row r="4" spans="2:13" ht="45" customHeight="1">
      <c r="B4" s="75" t="s">
        <v>53</v>
      </c>
      <c r="C4" s="77" t="s">
        <v>64</v>
      </c>
      <c r="D4" s="57">
        <v>1</v>
      </c>
      <c r="E4" s="58" t="s">
        <v>67</v>
      </c>
      <c r="F4" s="68"/>
      <c r="G4" s="60" t="s">
        <v>66</v>
      </c>
      <c r="H4" s="29"/>
      <c r="I4" s="56" t="s">
        <v>52</v>
      </c>
      <c r="J4" s="62" t="str">
        <f>IF('積算表（市政だより32P)'!N36=0,"",'積算表（市政だより32P)'!N36)</f>
        <v/>
      </c>
      <c r="K4" s="60" t="s">
        <v>58</v>
      </c>
      <c r="L4" s="71" t="s">
        <v>56</v>
      </c>
      <c r="M4" s="63" t="str">
        <f>IF(OR(H4="",J4=""),"",H4*J4*11)</f>
        <v/>
      </c>
    </row>
    <row r="5" spans="2:13" ht="45" customHeight="1">
      <c r="B5" s="70"/>
      <c r="C5" s="76"/>
      <c r="D5" s="57" t="str">
        <f>IF(ISNUMBER(F5),F4+1,"")</f>
        <v/>
      </c>
      <c r="E5" s="58" t="s">
        <v>67</v>
      </c>
      <c r="F5" s="68"/>
      <c r="G5" s="60" t="s">
        <v>66</v>
      </c>
      <c r="H5" s="30"/>
      <c r="I5" s="65" t="s">
        <v>52</v>
      </c>
      <c r="J5" s="62" t="str">
        <f>IF('積算表（市政だより32P)'!N37=0,"",'積算表（市政だより32P)'!N37)</f>
        <v/>
      </c>
      <c r="K5" s="60" t="s">
        <v>58</v>
      </c>
      <c r="L5" s="71"/>
      <c r="M5" s="63" t="str">
        <f t="shared" ref="M5:M6" si="0">IF(OR(H5="",J5=""),"",H5*J5*11)</f>
        <v/>
      </c>
    </row>
    <row r="6" spans="2:13" ht="45" customHeight="1">
      <c r="B6" s="70"/>
      <c r="C6" s="76"/>
      <c r="D6" s="57" t="str">
        <f>IF(ISNUMBER(F6),F5+1,"")</f>
        <v/>
      </c>
      <c r="E6" s="58" t="s">
        <v>67</v>
      </c>
      <c r="F6" s="68"/>
      <c r="G6" s="60" t="s">
        <v>66</v>
      </c>
      <c r="H6" s="29"/>
      <c r="I6" s="56" t="s">
        <v>52</v>
      </c>
      <c r="J6" s="62" t="str">
        <f>IF('積算表（市政だより32P)'!N38=0,"",'積算表（市政だより32P)'!N38)</f>
        <v/>
      </c>
      <c r="K6" s="60" t="s">
        <v>58</v>
      </c>
      <c r="L6" s="71"/>
      <c r="M6" s="63" t="str">
        <f t="shared" si="0"/>
        <v/>
      </c>
    </row>
    <row r="7" spans="2:13" ht="45" customHeight="1">
      <c r="B7" s="70" t="s">
        <v>54</v>
      </c>
      <c r="C7" s="76" t="s">
        <v>65</v>
      </c>
      <c r="D7" s="57">
        <v>1</v>
      </c>
      <c r="E7" s="58" t="s">
        <v>67</v>
      </c>
      <c r="F7" s="68"/>
      <c r="G7" s="60" t="s">
        <v>66</v>
      </c>
      <c r="H7" s="29"/>
      <c r="I7" s="56" t="s">
        <v>52</v>
      </c>
      <c r="J7" s="62" t="str">
        <f>IF('積算表（市政だより44P) '!N36=0,"",'積算表（市政だより44P) '!N36)</f>
        <v/>
      </c>
      <c r="K7" s="60" t="s">
        <v>58</v>
      </c>
      <c r="L7" s="71" t="s">
        <v>60</v>
      </c>
      <c r="M7" s="63" t="str">
        <f>IF(OR(H7="",J7=""),"",H7*J7*1)</f>
        <v/>
      </c>
    </row>
    <row r="8" spans="2:13" ht="45" customHeight="1">
      <c r="B8" s="70"/>
      <c r="C8" s="76"/>
      <c r="D8" s="57" t="str">
        <f>IF(ISNUMBER(F8),F7+1,"")</f>
        <v/>
      </c>
      <c r="E8" s="58" t="s">
        <v>67</v>
      </c>
      <c r="F8" s="68"/>
      <c r="G8" s="60" t="s">
        <v>66</v>
      </c>
      <c r="H8" s="29"/>
      <c r="I8" s="56" t="s">
        <v>52</v>
      </c>
      <c r="J8" s="62" t="str">
        <f>IF('積算表（市政だより44P) '!N37=0,"",'積算表（市政だより44P) '!N37)</f>
        <v/>
      </c>
      <c r="K8" s="60" t="s">
        <v>58</v>
      </c>
      <c r="L8" s="71"/>
      <c r="M8" s="63" t="str">
        <f t="shared" ref="M8:M9" si="1">IF(OR(H8="",J8=""),"",H8*J8*1)</f>
        <v/>
      </c>
    </row>
    <row r="9" spans="2:13" ht="45" customHeight="1">
      <c r="B9" s="70"/>
      <c r="C9" s="76"/>
      <c r="D9" s="57" t="str">
        <f>IF(ISNUMBER(F9),F8+1,"")</f>
        <v/>
      </c>
      <c r="E9" s="58" t="s">
        <v>67</v>
      </c>
      <c r="F9" s="68"/>
      <c r="G9" s="60" t="s">
        <v>66</v>
      </c>
      <c r="H9" s="29"/>
      <c r="I9" s="56" t="s">
        <v>52</v>
      </c>
      <c r="J9" s="62" t="str">
        <f>IF('積算表（市政だより44P) '!N38=0,"",'積算表（市政だより44P) '!N38)</f>
        <v/>
      </c>
      <c r="K9" s="60" t="s">
        <v>58</v>
      </c>
      <c r="L9" s="71"/>
      <c r="M9" s="63" t="str">
        <f t="shared" si="1"/>
        <v/>
      </c>
    </row>
    <row r="10" spans="2:13" ht="45" customHeight="1">
      <c r="B10" s="70" t="s">
        <v>55</v>
      </c>
      <c r="C10" s="76" t="s">
        <v>57</v>
      </c>
      <c r="D10" s="57">
        <v>1</v>
      </c>
      <c r="E10" s="58" t="s">
        <v>67</v>
      </c>
      <c r="F10" s="68"/>
      <c r="G10" s="60" t="s">
        <v>66</v>
      </c>
      <c r="H10" s="29"/>
      <c r="I10" s="56" t="s">
        <v>52</v>
      </c>
      <c r="J10" s="62" t="str">
        <f>IF('積算表（県政だより24P)'!N36=0,"",'積算表（県政だより24P)'!N36)</f>
        <v/>
      </c>
      <c r="K10" s="60" t="s">
        <v>58</v>
      </c>
      <c r="L10" s="71" t="s">
        <v>61</v>
      </c>
      <c r="M10" s="63" t="str">
        <f>IF(OR(H10="",J10=""),"",H10*J10*6)</f>
        <v/>
      </c>
    </row>
    <row r="11" spans="2:13" ht="45" customHeight="1">
      <c r="B11" s="70"/>
      <c r="C11" s="76"/>
      <c r="D11" s="57" t="str">
        <f>IF(ISNUMBER(F11),F10+1,"")</f>
        <v/>
      </c>
      <c r="E11" s="58" t="s">
        <v>67</v>
      </c>
      <c r="F11" s="68"/>
      <c r="G11" s="60" t="s">
        <v>66</v>
      </c>
      <c r="H11" s="29"/>
      <c r="I11" s="56" t="s">
        <v>52</v>
      </c>
      <c r="J11" s="62" t="str">
        <f>IF('積算表（県政だより24P)'!N37=0,"",'積算表（県政だより24P)'!N37)</f>
        <v/>
      </c>
      <c r="K11" s="60" t="s">
        <v>58</v>
      </c>
      <c r="L11" s="71"/>
      <c r="M11" s="63" t="str">
        <f t="shared" ref="M11:M12" si="2">IF(OR(H11="",J11=""),"",H11*J11*6)</f>
        <v/>
      </c>
    </row>
    <row r="12" spans="2:13" ht="45" customHeight="1" thickBot="1">
      <c r="B12" s="70"/>
      <c r="C12" s="76"/>
      <c r="D12" s="57" t="str">
        <f>IF(ISNUMBER(F12),F11+1,"")</f>
        <v/>
      </c>
      <c r="E12" s="58" t="s">
        <v>67</v>
      </c>
      <c r="F12" s="68"/>
      <c r="G12" s="60" t="s">
        <v>66</v>
      </c>
      <c r="H12" s="29"/>
      <c r="I12" s="56" t="s">
        <v>52</v>
      </c>
      <c r="J12" s="62" t="str">
        <f>IF('積算表（県政だより24P)'!N38=0,"",'積算表（県政だより24P)'!N38)</f>
        <v/>
      </c>
      <c r="K12" s="60" t="s">
        <v>58</v>
      </c>
      <c r="L12" s="71"/>
      <c r="M12" s="63" t="str">
        <f t="shared" si="2"/>
        <v/>
      </c>
    </row>
    <row r="13" spans="2:13" ht="45" customHeight="1" thickBot="1">
      <c r="L13" s="66" t="s">
        <v>63</v>
      </c>
      <c r="M13" s="67" t="str">
        <f>IF(SUM(M4:M12)=0,"",SUM(M4:M12))</f>
        <v/>
      </c>
    </row>
  </sheetData>
  <sheetProtection algorithmName="SHA-512" hashValue="urrLtmyTEtg9q/F3CuI+0nzTacP27Ll9ATRy1PctGiX2U+Ikr9PVQoML/H6hPtuF1bCP5H4apquT+o6jCN/B4Q==" saltValue="EY+H69vDUkL/Fdri3fou8g==" spinCount="100000" sheet="1" objects="1" scenarios="1"/>
  <mergeCells count="13">
    <mergeCell ref="B2:M2"/>
    <mergeCell ref="D3:G3"/>
    <mergeCell ref="J3:K3"/>
    <mergeCell ref="L7:L9"/>
    <mergeCell ref="L10:L12"/>
    <mergeCell ref="H3:I3"/>
    <mergeCell ref="L4:L6"/>
    <mergeCell ref="B4:B6"/>
    <mergeCell ref="C7:C9"/>
    <mergeCell ref="C10:C12"/>
    <mergeCell ref="C4:C6"/>
    <mergeCell ref="B7:B9"/>
    <mergeCell ref="B10:B12"/>
  </mergeCells>
  <phoneticPr fontId="4"/>
  <pageMargins left="0.7" right="0.7" top="0.75" bottom="0.75" header="0.3" footer="0.3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7DC54-16AC-41E7-BF40-B28B1D733065}">
  <sheetPr>
    <tabColor theme="8" tint="-0.249977111117893"/>
    <pageSetUpPr fitToPage="1"/>
  </sheetPr>
  <dimension ref="B1:M13"/>
  <sheetViews>
    <sheetView showGridLines="0" view="pageBreakPreview" zoomScaleNormal="100" zoomScaleSheetLayoutView="100" workbookViewId="0"/>
  </sheetViews>
  <sheetFormatPr defaultRowHeight="18"/>
  <cols>
    <col min="1" max="1" width="5.58203125" customWidth="1"/>
    <col min="2" max="2" width="3.58203125" customWidth="1"/>
    <col min="3" max="3" width="10.33203125" customWidth="1"/>
    <col min="4" max="4" width="5.58203125" customWidth="1"/>
    <col min="5" max="5" width="3" customWidth="1"/>
    <col min="6" max="6" width="5.58203125" customWidth="1"/>
    <col min="7" max="7" width="2.83203125" customWidth="1"/>
    <col min="8" max="8" width="24.33203125" customWidth="1"/>
    <col min="9" max="9" width="2.25" customWidth="1"/>
    <col min="10" max="10" width="25.58203125" customWidth="1"/>
    <col min="11" max="11" width="2.5" customWidth="1"/>
    <col min="12" max="12" width="10.5" customWidth="1"/>
    <col min="13" max="13" width="18.58203125" customWidth="1"/>
    <col min="14" max="14" width="5.58203125" customWidth="1"/>
  </cols>
  <sheetData>
    <row r="1" spans="2:13">
      <c r="M1" s="53" t="s">
        <v>62</v>
      </c>
    </row>
    <row r="2" spans="2:13" ht="30" customHeight="1">
      <c r="B2" s="69" t="s">
        <v>84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3">
      <c r="B3" s="55"/>
      <c r="C3" s="54" t="s">
        <v>46</v>
      </c>
      <c r="D3" s="71" t="s">
        <v>47</v>
      </c>
      <c r="E3" s="72"/>
      <c r="F3" s="72"/>
      <c r="G3" s="73"/>
      <c r="H3" s="74" t="s">
        <v>48</v>
      </c>
      <c r="I3" s="74"/>
      <c r="J3" s="70" t="s">
        <v>49</v>
      </c>
      <c r="K3" s="70"/>
      <c r="L3" s="55" t="s">
        <v>50</v>
      </c>
      <c r="M3" s="54" t="s">
        <v>51</v>
      </c>
    </row>
    <row r="4" spans="2:13" ht="45" customHeight="1">
      <c r="B4" s="75" t="s">
        <v>53</v>
      </c>
      <c r="C4" s="77" t="s">
        <v>64</v>
      </c>
      <c r="D4" s="57">
        <v>1</v>
      </c>
      <c r="E4" s="58" t="s">
        <v>37</v>
      </c>
      <c r="F4" s="59">
        <v>50</v>
      </c>
      <c r="G4" s="60" t="s">
        <v>66</v>
      </c>
      <c r="H4" s="61">
        <v>630</v>
      </c>
      <c r="I4" s="56" t="s">
        <v>52</v>
      </c>
      <c r="J4" s="62">
        <v>1978</v>
      </c>
      <c r="K4" s="60" t="s">
        <v>58</v>
      </c>
      <c r="L4" s="71" t="s">
        <v>56</v>
      </c>
      <c r="M4" s="63">
        <f>IF(OR(H4="",J4=""),"",H4*J4*11)</f>
        <v>13707540</v>
      </c>
    </row>
    <row r="5" spans="2:13" ht="45" customHeight="1">
      <c r="B5" s="70"/>
      <c r="C5" s="76"/>
      <c r="D5" s="57">
        <v>51</v>
      </c>
      <c r="E5" s="58" t="s">
        <v>37</v>
      </c>
      <c r="F5" s="59">
        <v>100</v>
      </c>
      <c r="G5" s="60" t="s">
        <v>66</v>
      </c>
      <c r="H5" s="64">
        <v>630</v>
      </c>
      <c r="I5" s="65" t="s">
        <v>52</v>
      </c>
      <c r="J5" s="62">
        <v>864</v>
      </c>
      <c r="K5" s="60" t="s">
        <v>58</v>
      </c>
      <c r="L5" s="71"/>
      <c r="M5" s="63">
        <f t="shared" ref="M5:M6" si="0">IF(OR(H5="",J5=""),"",H5*J5*11)</f>
        <v>5987520</v>
      </c>
    </row>
    <row r="6" spans="2:13" ht="45" customHeight="1">
      <c r="B6" s="70"/>
      <c r="C6" s="76"/>
      <c r="D6" s="57">
        <v>101</v>
      </c>
      <c r="E6" s="58" t="s">
        <v>37</v>
      </c>
      <c r="F6" s="59">
        <v>600</v>
      </c>
      <c r="G6" s="60" t="s">
        <v>66</v>
      </c>
      <c r="H6" s="61">
        <v>730</v>
      </c>
      <c r="I6" s="56" t="s">
        <v>52</v>
      </c>
      <c r="J6" s="62">
        <v>1445</v>
      </c>
      <c r="K6" s="60" t="s">
        <v>58</v>
      </c>
      <c r="L6" s="71"/>
      <c r="M6" s="63">
        <f t="shared" si="0"/>
        <v>11603350</v>
      </c>
    </row>
    <row r="7" spans="2:13" ht="45" customHeight="1">
      <c r="B7" s="70" t="s">
        <v>54</v>
      </c>
      <c r="C7" s="76" t="s">
        <v>65</v>
      </c>
      <c r="D7" s="57">
        <v>1</v>
      </c>
      <c r="E7" s="58" t="s">
        <v>37</v>
      </c>
      <c r="F7" s="59">
        <v>50</v>
      </c>
      <c r="G7" s="60" t="s">
        <v>66</v>
      </c>
      <c r="H7" s="61">
        <v>630</v>
      </c>
      <c r="I7" s="56" t="s">
        <v>52</v>
      </c>
      <c r="J7" s="62">
        <v>1978</v>
      </c>
      <c r="K7" s="60" t="s">
        <v>58</v>
      </c>
      <c r="L7" s="71" t="s">
        <v>60</v>
      </c>
      <c r="M7" s="63">
        <f>IF(OR(H7="",J7=""),"",H7*J7*1)</f>
        <v>1246140</v>
      </c>
    </row>
    <row r="8" spans="2:13" ht="45" customHeight="1">
      <c r="B8" s="70"/>
      <c r="C8" s="76"/>
      <c r="D8" s="57">
        <v>51</v>
      </c>
      <c r="E8" s="58" t="s">
        <v>37</v>
      </c>
      <c r="F8" s="59">
        <v>100</v>
      </c>
      <c r="G8" s="60" t="s">
        <v>66</v>
      </c>
      <c r="H8" s="61">
        <v>730</v>
      </c>
      <c r="I8" s="56" t="s">
        <v>52</v>
      </c>
      <c r="J8" s="62">
        <v>864</v>
      </c>
      <c r="K8" s="60" t="s">
        <v>58</v>
      </c>
      <c r="L8" s="71"/>
      <c r="M8" s="63">
        <f t="shared" ref="M8:M9" si="1">IF(OR(H8="",J8=""),"",H8*J8*1)</f>
        <v>630720</v>
      </c>
    </row>
    <row r="9" spans="2:13" ht="45" customHeight="1">
      <c r="B9" s="70"/>
      <c r="C9" s="76"/>
      <c r="D9" s="57">
        <v>101</v>
      </c>
      <c r="E9" s="58" t="s">
        <v>37</v>
      </c>
      <c r="F9" s="59">
        <v>600</v>
      </c>
      <c r="G9" s="60" t="s">
        <v>66</v>
      </c>
      <c r="H9" s="61">
        <v>730</v>
      </c>
      <c r="I9" s="56" t="s">
        <v>52</v>
      </c>
      <c r="J9" s="62">
        <v>1445</v>
      </c>
      <c r="K9" s="60" t="s">
        <v>58</v>
      </c>
      <c r="L9" s="71"/>
      <c r="M9" s="63">
        <f t="shared" si="1"/>
        <v>1054850</v>
      </c>
    </row>
    <row r="10" spans="2:13" ht="45" customHeight="1">
      <c r="B10" s="70" t="s">
        <v>55</v>
      </c>
      <c r="C10" s="76" t="s">
        <v>57</v>
      </c>
      <c r="D10" s="57">
        <v>1</v>
      </c>
      <c r="E10" s="58" t="s">
        <v>37</v>
      </c>
      <c r="F10" s="59">
        <v>50</v>
      </c>
      <c r="G10" s="60" t="s">
        <v>66</v>
      </c>
      <c r="H10" s="61">
        <v>630</v>
      </c>
      <c r="I10" s="56" t="s">
        <v>52</v>
      </c>
      <c r="J10" s="62">
        <v>1978</v>
      </c>
      <c r="K10" s="60" t="s">
        <v>58</v>
      </c>
      <c r="L10" s="71" t="s">
        <v>61</v>
      </c>
      <c r="M10" s="63">
        <f>IF(OR(H10="",J10=""),"",H10*J10*6)</f>
        <v>7476840</v>
      </c>
    </row>
    <row r="11" spans="2:13" ht="45" customHeight="1">
      <c r="B11" s="70"/>
      <c r="C11" s="76"/>
      <c r="D11" s="57">
        <v>51</v>
      </c>
      <c r="E11" s="58" t="s">
        <v>37</v>
      </c>
      <c r="F11" s="59">
        <v>100</v>
      </c>
      <c r="G11" s="60" t="s">
        <v>66</v>
      </c>
      <c r="H11" s="61">
        <v>630</v>
      </c>
      <c r="I11" s="56" t="s">
        <v>52</v>
      </c>
      <c r="J11" s="62">
        <v>864</v>
      </c>
      <c r="K11" s="60" t="s">
        <v>58</v>
      </c>
      <c r="L11" s="71"/>
      <c r="M11" s="63">
        <f t="shared" ref="M11:M12" si="2">IF(OR(H11="",J11=""),"",H11*J11*6)</f>
        <v>3265920</v>
      </c>
    </row>
    <row r="12" spans="2:13" ht="45" customHeight="1" thickBot="1">
      <c r="B12" s="70"/>
      <c r="C12" s="76"/>
      <c r="D12" s="57">
        <v>101</v>
      </c>
      <c r="E12" s="58" t="s">
        <v>37</v>
      </c>
      <c r="F12" s="59">
        <v>600</v>
      </c>
      <c r="G12" s="60" t="s">
        <v>66</v>
      </c>
      <c r="H12" s="61">
        <v>730</v>
      </c>
      <c r="I12" s="56" t="s">
        <v>52</v>
      </c>
      <c r="J12" s="62">
        <v>1447</v>
      </c>
      <c r="K12" s="60" t="s">
        <v>58</v>
      </c>
      <c r="L12" s="71"/>
      <c r="M12" s="63">
        <f t="shared" si="2"/>
        <v>6337860</v>
      </c>
    </row>
    <row r="13" spans="2:13" ht="45" customHeight="1" thickBot="1">
      <c r="L13" s="66" t="s">
        <v>63</v>
      </c>
      <c r="M13" s="67">
        <f>IF(SUM(M4:M12)=0,"",SUM(M4:M12))</f>
        <v>51310740</v>
      </c>
    </row>
  </sheetData>
  <sheetProtection algorithmName="SHA-512" hashValue="hyF1iIoeGB9QAqnml+KEnjIN9KTjO687aJsYoScUzdS967LbqE7ju82wUekpLSSAqBuQO/UA4tacg3Xdk31jlA==" saltValue="qph/iKRr8OcKmUU0ldZ2aQ==" spinCount="100000" sheet="1" objects="1" scenarios="1"/>
  <mergeCells count="13">
    <mergeCell ref="B2:M2"/>
    <mergeCell ref="D3:G3"/>
    <mergeCell ref="H3:I3"/>
    <mergeCell ref="J3:K3"/>
    <mergeCell ref="B4:B6"/>
    <mergeCell ref="C4:C6"/>
    <mergeCell ref="L4:L6"/>
    <mergeCell ref="B7:B9"/>
    <mergeCell ref="C7:C9"/>
    <mergeCell ref="L7:L9"/>
    <mergeCell ref="B10:B12"/>
    <mergeCell ref="C10:C12"/>
    <mergeCell ref="L10:L12"/>
  </mergeCells>
  <phoneticPr fontId="4"/>
  <pageMargins left="0.7" right="0.7" top="0.75" bottom="0.75" header="0.3" footer="0.3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328A-92A1-44AF-ADF1-909FB249FBBE}">
  <sheetPr>
    <tabColor rgb="FF00B050"/>
    <pageSetUpPr fitToPage="1"/>
  </sheetPr>
  <dimension ref="A1:N49"/>
  <sheetViews>
    <sheetView view="pageBreakPreview" zoomScaleNormal="100" zoomScaleSheetLayoutView="100" workbookViewId="0">
      <selection sqref="A1:H1"/>
    </sheetView>
  </sheetViews>
  <sheetFormatPr defaultColWidth="9" defaultRowHeight="18"/>
  <cols>
    <col min="1" max="1" width="13" style="2" customWidth="1"/>
    <col min="2" max="2" width="4.58203125" style="2" hidden="1" customWidth="1"/>
    <col min="3" max="5" width="11.83203125" style="2" customWidth="1"/>
    <col min="6" max="6" width="5.25" style="2" hidden="1" customWidth="1"/>
    <col min="7" max="7" width="6.33203125" style="2" hidden="1" customWidth="1"/>
    <col min="8" max="8" width="21.58203125" style="2" customWidth="1"/>
    <col min="9" max="9" width="13.83203125" style="2" customWidth="1"/>
    <col min="10" max="10" width="6.83203125" style="2" customWidth="1"/>
    <col min="11" max="11" width="3.33203125" style="2" customWidth="1"/>
    <col min="12" max="12" width="6.83203125" style="2" customWidth="1"/>
    <col min="13" max="13" width="4.08203125" style="2" customWidth="1"/>
    <col min="14" max="14" width="31.33203125" style="2" customWidth="1"/>
    <col min="15" max="15" width="10.58203125" style="2" customWidth="1"/>
    <col min="16" max="16384" width="9" style="2"/>
  </cols>
  <sheetData>
    <row r="1" spans="1:11" ht="25.5" customHeight="1">
      <c r="A1" s="92" t="s">
        <v>42</v>
      </c>
      <c r="B1" s="93"/>
      <c r="C1" s="93"/>
      <c r="D1" s="93"/>
      <c r="E1" s="93"/>
      <c r="F1" s="93"/>
      <c r="G1" s="93"/>
      <c r="H1" s="93"/>
      <c r="I1" s="1"/>
      <c r="J1" s="19"/>
      <c r="K1" s="19"/>
    </row>
    <row r="2" spans="1:11" ht="6" customHeight="1"/>
    <row r="3" spans="1:11" ht="16.149999999999999" customHeight="1">
      <c r="A3" s="89" t="s">
        <v>0</v>
      </c>
      <c r="B3" s="79"/>
      <c r="C3" s="79"/>
      <c r="D3" s="79"/>
      <c r="E3" s="79"/>
      <c r="F3" s="79"/>
      <c r="G3" s="79"/>
      <c r="H3" s="94"/>
    </row>
    <row r="4" spans="1:11" ht="16.149999999999999" customHeight="1">
      <c r="A4" s="95" t="s">
        <v>1</v>
      </c>
      <c r="B4" s="93"/>
      <c r="C4" s="89" t="s">
        <v>2</v>
      </c>
      <c r="D4" s="79"/>
      <c r="E4" s="94"/>
      <c r="F4" s="4"/>
      <c r="G4" s="4"/>
      <c r="H4" s="98" t="s">
        <v>81</v>
      </c>
    </row>
    <row r="5" spans="1:11" ht="21.75" customHeight="1">
      <c r="A5" s="96"/>
      <c r="B5" s="97"/>
      <c r="C5" s="5" t="str">
        <f>_xlfn.TEXTJOIN("", TRUE, J36:M36)</f>
        <v>1～部</v>
      </c>
      <c r="D5" s="5" t="str">
        <f>_xlfn.TEXTJOIN("", TRUE, J37:M37)</f>
        <v>～部</v>
      </c>
      <c r="E5" s="5" t="str">
        <f>_xlfn.TEXTJOIN("", TRUE, J38:M38)</f>
        <v>～部</v>
      </c>
      <c r="F5" s="3"/>
      <c r="G5" s="3"/>
      <c r="H5" s="99"/>
    </row>
    <row r="6" spans="1:11" ht="15" customHeight="1">
      <c r="A6" s="6" t="s">
        <v>3</v>
      </c>
      <c r="B6" s="7">
        <v>50</v>
      </c>
      <c r="C6" s="8" t="str">
        <f>IF(COUNTA(入札金額積算内訳表!$F$4:'入札金額積算内訳表'!$F$6)=0,"",
           IF(COUNTA(入札金額積算内訳表!$F$4:'入札金額積算内訳表'!$F$6)=1,
              F6,
           IF(COUNTA(入札金額積算内訳表!$F$4:'入札金額積算内訳表'!$F$6)=2,
              MIN(QUOTIENT(G6, 入札金額積算内訳表!$F$5-入札金額積算内訳表!$F$4), F6),
              MIN(QUOTIENT(G6, 入札金額積算内訳表!$F$6-入札金額積算内訳表!$F$4), F6))))</f>
        <v/>
      </c>
      <c r="D6" s="9" t="str">
        <f>IF(COUNTA(入札金額積算内訳表!$F$4:'入札金額積算内訳表'!$F$6)&lt;=1,"",
           IF(COUNTA(入札金額積算内訳表!$F$4:'入札金額積算内訳表'!$F$6)=2,
              F6 - C6,
              MIN(QUOTIENT(G6 - C6*(入札金額積算内訳表!$F$6-入札金額積算内訳表!$F$4), 入札金額積算内訳表!$F$6-入札金額積算内訳表!$F$5), F6 - C6)))</f>
        <v/>
      </c>
      <c r="E6" s="8" t="str">
        <f>IF(COUNTA(入札金額積算内訳表!$F$4:'入札金額積算内訳表'!$F$6)&lt;=2, "", F6 - C6 - D6)</f>
        <v/>
      </c>
      <c r="F6" s="10" t="str">
        <f>IF(COUNTA(入札金額積算内訳表!$F$4:'入札金額積算内訳表'!$F$6)=0,"",
           IF(COUNTA(入札金額積算内訳表!$F$4:'入札金額積算内訳表'!$F$6)=1, ROUNDUP(B6/入札金額積算内訳表!$F$4,0),
              IF(COUNTA(入札金額積算内訳表!$F$4:'入札金額積算内訳表'!$F$6)=2, ROUNDUP(B6/入札金額積算内訳表!$F$5,0),
                 ROUNDUP(B6/入札金額積算内訳表!$F$6,0))))</f>
        <v/>
      </c>
      <c r="G6" s="11" t="str">
        <f>IF(COUNTA(入札金額積算内訳表!$F$4:'入札金額積算内訳表'!$F$6)=0,"",
           IF(COUNTA(入札金額積算内訳表!$F$4:'入札金額積算内訳表'!$F$6)=1, F6*入札金額積算内訳表!$F$4 - B6,
              IF(COUNTA(入札金額積算内訳表!$F$4:'入札金額積算内訳表'!$F$6)=2, F6*入札金額積算内訳表!$F$5 - B6,
                 F6*入札金額積算内訳表!$F$6 - B6)))</f>
        <v/>
      </c>
      <c r="H6" s="12">
        <v>1961</v>
      </c>
    </row>
    <row r="7" spans="1:11" ht="15" customHeight="1">
      <c r="A7" s="6" t="s">
        <v>4</v>
      </c>
      <c r="B7" s="7">
        <v>100</v>
      </c>
      <c r="C7" s="8" t="str">
        <f>IF(COUNTA(入札金額積算内訳表!$F$4:'入札金額積算内訳表'!$F$6)=0,"",
           IF(COUNTA(入札金額積算内訳表!$F$4:'入札金額積算内訳表'!$F$6)=1,
              F7,
           IF(COUNTA(入札金額積算内訳表!$F$4:'入札金額積算内訳表'!$F$6)=2,
              MIN(QUOTIENT(G7, 入札金額積算内訳表!$F$5-入札金額積算内訳表!$F$4), F7),
              MIN(QUOTIENT(G7, 入札金額積算内訳表!$F$6-入札金額積算内訳表!$F$4), F7))))</f>
        <v/>
      </c>
      <c r="D7" s="9" t="str">
        <f>IF(COUNTA(入札金額積算内訳表!$F$4:'入札金額積算内訳表'!$F$6)&lt;=1,"",
           IF(COUNTA(入札金額積算内訳表!$F$4:'入札金額積算内訳表'!$F$6)=2,
              F7 - C7,
              MIN(QUOTIENT(G7 - C7*(入札金額積算内訳表!$F$6-入札金額積算内訳表!$F$4), 入札金額積算内訳表!$F$6-入札金額積算内訳表!$F$5), F7 - C7)))</f>
        <v/>
      </c>
      <c r="E7" s="8" t="str">
        <f>IF(COUNTA(入札金額積算内訳表!$F$4:'入札金額積算内訳表'!$F$6)&lt;=2, "", F7 - C7 - D7)</f>
        <v/>
      </c>
      <c r="F7" s="10" t="str">
        <f>IF(COUNTA(入札金額積算内訳表!$F$4:'入札金額積算内訳表'!$F$6)=0,"",
           IF(COUNTA(入札金額積算内訳表!$F$4:'入札金額積算内訳表'!$F$6)=1, ROUNDUP(B7/入札金額積算内訳表!$F$4,0),
              IF(COUNTA(入札金額積算内訳表!$F$4:'入札金額積算内訳表'!$F$6)=2, ROUNDUP(B7/入札金額積算内訳表!$F$5,0),
                 ROUNDUP(B7/入札金額積算内訳表!$F$6,0))))</f>
        <v/>
      </c>
      <c r="G7" s="11" t="str">
        <f>IF(COUNTA(入札金額積算内訳表!$F$4:'入札金額積算内訳表'!$F$6)=0,"",
           IF(COUNTA(入札金額積算内訳表!$F$4:'入札金額積算内訳表'!$F$6)=1, F7*入札金額積算内訳表!$F$4 - B7,
              IF(COUNTA(入札金額積算内訳表!$F$4:'入札金額積算内訳表'!$F$6)=2, F7*入札金額積算内訳表!$F$5 - B7,
                 F7*入札金額積算内訳表!$F$6 - B7)))</f>
        <v/>
      </c>
      <c r="H7" s="12">
        <v>850</v>
      </c>
    </row>
    <row r="8" spans="1:11" ht="15" customHeight="1">
      <c r="A8" s="6" t="s">
        <v>5</v>
      </c>
      <c r="B8" s="7">
        <v>150</v>
      </c>
      <c r="C8" s="8" t="str">
        <f>IF(COUNTA(入札金額積算内訳表!$F$4:'入札金額積算内訳表'!$F$6)=0,"",
           IF(COUNTA(入札金額積算内訳表!$F$4:'入札金額積算内訳表'!$F$6)=1,
              F8,
           IF(COUNTA(入札金額積算内訳表!$F$4:'入札金額積算内訳表'!$F$6)=2,
              MIN(QUOTIENT(G8, 入札金額積算内訳表!$F$5-入札金額積算内訳表!$F$4), F8),
              MIN(QUOTIENT(G8, 入札金額積算内訳表!$F$6-入札金額積算内訳表!$F$4), F8))))</f>
        <v/>
      </c>
      <c r="D8" s="9" t="str">
        <f>IF(COUNTA(入札金額積算内訳表!$F$4:'入札金額積算内訳表'!$F$6)&lt;=1,"",
           IF(COUNTA(入札金額積算内訳表!$F$4:'入札金額積算内訳表'!$F$6)=2,
              F8 - C8,
              MIN(QUOTIENT(G8 - C8*(入札金額積算内訳表!$F$6-入札金額積算内訳表!$F$4), 入札金額積算内訳表!$F$6-入札金額積算内訳表!$F$5), F8 - C8)))</f>
        <v/>
      </c>
      <c r="E8" s="8" t="str">
        <f>IF(COUNTA(入札金額積算内訳表!$F$4:'入札金額積算内訳表'!$F$6)&lt;=2, "", F8 - C8 - D8)</f>
        <v/>
      </c>
      <c r="F8" s="10" t="str">
        <f>IF(COUNTA(入札金額積算内訳表!$F$4:'入札金額積算内訳表'!$F$6)=0,"",
           IF(COUNTA(入札金額積算内訳表!$F$4:'入札金額積算内訳表'!$F$6)=1, ROUNDUP(B8/入札金額積算内訳表!$F$4,0),
              IF(COUNTA(入札金額積算内訳表!$F$4:'入札金額積算内訳表'!$F$6)=2, ROUNDUP(B8/入札金額積算内訳表!$F$5,0),
                 ROUNDUP(B8/入札金額積算内訳表!$F$6,0))))</f>
        <v/>
      </c>
      <c r="G8" s="11" t="str">
        <f>IF(COUNTA(入札金額積算内訳表!$F$4:'入札金額積算内訳表'!$F$6)=0,"",
           IF(COUNTA(入札金額積算内訳表!$F$4:'入札金額積算内訳表'!$F$6)=1, F8*入札金額積算内訳表!$F$4 - B8,
              IF(COUNTA(入札金額積算内訳表!$F$4:'入札金額積算内訳表'!$F$6)=2, F8*入札金額積算内訳表!$F$5 - B8,
                 F8*入札金額積算内訳表!$F$6 - B8)))</f>
        <v/>
      </c>
      <c r="H8" s="12">
        <v>466</v>
      </c>
    </row>
    <row r="9" spans="1:11" ht="15" customHeight="1">
      <c r="A9" s="6" t="s">
        <v>6</v>
      </c>
      <c r="B9" s="7">
        <v>200</v>
      </c>
      <c r="C9" s="8" t="str">
        <f>IF(COUNTA(入札金額積算内訳表!$F$4:'入札金額積算内訳表'!$F$6)=0,"",
           IF(COUNTA(入札金額積算内訳表!$F$4:'入札金額積算内訳表'!$F$6)=1,
              F9,
           IF(COUNTA(入札金額積算内訳表!$F$4:'入札金額積算内訳表'!$F$6)=2,
              MIN(QUOTIENT(G9, 入札金額積算内訳表!$F$5-入札金額積算内訳表!$F$4), F9),
              MIN(QUOTIENT(G9, 入札金額積算内訳表!$F$6-入札金額積算内訳表!$F$4), F9))))</f>
        <v/>
      </c>
      <c r="D9" s="9" t="str">
        <f>IF(COUNTA(入札金額積算内訳表!$F$4:'入札金額積算内訳表'!$F$6)&lt;=1,"",
           IF(COUNTA(入札金額積算内訳表!$F$4:'入札金額積算内訳表'!$F$6)=2,
              F9 - C9,
              MIN(QUOTIENT(G9 - C9*(入札金額積算内訳表!$F$6-入札金額積算内訳表!$F$4), 入札金額積算内訳表!$F$6-入札金額積算内訳表!$F$5), F9 - C9)))</f>
        <v/>
      </c>
      <c r="E9" s="8" t="str">
        <f>IF(COUNTA(入札金額積算内訳表!$F$4:'入札金額積算内訳表'!$F$6)&lt;=2, "", F9 - C9 - D9)</f>
        <v/>
      </c>
      <c r="F9" s="10" t="str">
        <f>IF(COUNTA(入札金額積算内訳表!$F$4:'入札金額積算内訳表'!$F$6)=0,"",
           IF(COUNTA(入札金額積算内訳表!$F$4:'入札金額積算内訳表'!$F$6)=1, ROUNDUP(B9/入札金額積算内訳表!$F$4,0),
              IF(COUNTA(入札金額積算内訳表!$F$4:'入札金額積算内訳表'!$F$6)=2, ROUNDUP(B9/入札金額積算内訳表!$F$5,0),
                 ROUNDUP(B9/入札金額積算内訳表!$F$6,0))))</f>
        <v/>
      </c>
      <c r="G9" s="11" t="str">
        <f>IF(COUNTA(入札金額積算内訳表!$F$4:'入札金額積算内訳表'!$F$6)=0,"",
           IF(COUNTA(入札金額積算内訳表!$F$4:'入札金額積算内訳表'!$F$6)=1, F9*入札金額積算内訳表!$F$4 - B9,
              IF(COUNTA(入札金額積算内訳表!$F$4:'入札金額積算内訳表'!$F$6)=2, F9*入札金額積算内訳表!$F$5 - B9,
                 F9*入札金額積算内訳表!$F$6 - B9)))</f>
        <v/>
      </c>
      <c r="H9" s="12">
        <v>278</v>
      </c>
    </row>
    <row r="10" spans="1:11" ht="15" customHeight="1">
      <c r="A10" s="6" t="s">
        <v>7</v>
      </c>
      <c r="B10" s="7">
        <v>250</v>
      </c>
      <c r="C10" s="8" t="str">
        <f>IF(COUNTA(入札金額積算内訳表!$F$4:'入札金額積算内訳表'!$F$6)=0,"",
           IF(COUNTA(入札金額積算内訳表!$F$4:'入札金額積算内訳表'!$F$6)=1,
              F10,
           IF(COUNTA(入札金額積算内訳表!$F$4:'入札金額積算内訳表'!$F$6)=2,
              MIN(QUOTIENT(G10, 入札金額積算内訳表!$F$5-入札金額積算内訳表!$F$4), F10),
              MIN(QUOTIENT(G10, 入札金額積算内訳表!$F$6-入札金額積算内訳表!$F$4), F10))))</f>
        <v/>
      </c>
      <c r="D10" s="9" t="str">
        <f>IF(COUNTA(入札金額積算内訳表!$F$4:'入札金額積算内訳表'!$F$6)&lt;=1,"",
           IF(COUNTA(入札金額積算内訳表!$F$4:'入札金額積算内訳表'!$F$6)=2,
              F10 - C10,
              MIN(QUOTIENT(G10 - C10*(入札金額積算内訳表!$F$6-入札金額積算内訳表!$F$4), 入札金額積算内訳表!$F$6-入札金額積算内訳表!$F$5), F10 - C10)))</f>
        <v/>
      </c>
      <c r="E10" s="8" t="str">
        <f>IF(COUNTA(入札金額積算内訳表!$F$4:'入札金額積算内訳表'!$F$6)&lt;=2, "", F10 - C10 - D10)</f>
        <v/>
      </c>
      <c r="F10" s="10" t="str">
        <f>IF(COUNTA(入札金額積算内訳表!$F$4:'入札金額積算内訳表'!$F$6)=0,"",
           IF(COUNTA(入札金額積算内訳表!$F$4:'入札金額積算内訳表'!$F$6)=1, ROUNDUP(B10/入札金額積算内訳表!$F$4,0),
              IF(COUNTA(入札金額積算内訳表!$F$4:'入札金額積算内訳表'!$F$6)=2, ROUNDUP(B10/入札金額積算内訳表!$F$5,0),
                 ROUNDUP(B10/入札金額積算内訳表!$F$6,0))))</f>
        <v/>
      </c>
      <c r="G10" s="11" t="str">
        <f>IF(COUNTA(入札金額積算内訳表!$F$4:'入札金額積算内訳表'!$F$6)=0,"",
           IF(COUNTA(入札金額積算内訳表!$F$4:'入札金額積算内訳表'!$F$6)=1, F10*入札金額積算内訳表!$F$4 - B10,
              IF(COUNTA(入札金額積算内訳表!$F$4:'入札金額積算内訳表'!$F$6)=2, F10*入札金額積算内訳表!$F$5 - B10,
                 F10*入札金額積算内訳表!$F$6 - B10)))</f>
        <v/>
      </c>
      <c r="H10" s="12">
        <v>168</v>
      </c>
      <c r="J10" s="21"/>
      <c r="K10" s="21"/>
    </row>
    <row r="11" spans="1:11" ht="15" customHeight="1">
      <c r="A11" s="6" t="s">
        <v>8</v>
      </c>
      <c r="B11" s="7">
        <v>300</v>
      </c>
      <c r="C11" s="8" t="str">
        <f>IF(COUNTA(入札金額積算内訳表!$F$4:'入札金額積算内訳表'!$F$6)=0,"",
           IF(COUNTA(入札金額積算内訳表!$F$4:'入札金額積算内訳表'!$F$6)=1,
              F11,
           IF(COUNTA(入札金額積算内訳表!$F$4:'入札金額積算内訳表'!$F$6)=2,
              MIN(QUOTIENT(G11, 入札金額積算内訳表!$F$5-入札金額積算内訳表!$F$4), F11),
              MIN(QUOTIENT(G11, 入札金額積算内訳表!$F$6-入札金額積算内訳表!$F$4), F11))))</f>
        <v/>
      </c>
      <c r="D11" s="9" t="str">
        <f>IF(COUNTA(入札金額積算内訳表!$F$4:'入札金額積算内訳表'!$F$6)&lt;=1,"",
           IF(COUNTA(入札金額積算内訳表!$F$4:'入札金額積算内訳表'!$F$6)=2,
              F11 - C11,
              MIN(QUOTIENT(G11 - C11*(入札金額積算内訳表!$F$6-入札金額積算内訳表!$F$4), 入札金額積算内訳表!$F$6-入札金額積算内訳表!$F$5), F11 - C11)))</f>
        <v/>
      </c>
      <c r="E11" s="8" t="str">
        <f>IF(COUNTA(入札金額積算内訳表!$F$4:'入札金額積算内訳表'!$F$6)&lt;=2, "", F11 - C11 - D11)</f>
        <v/>
      </c>
      <c r="F11" s="10" t="str">
        <f>IF(COUNTA(入札金額積算内訳表!$F$4:'入札金額積算内訳表'!$F$6)=0,"",
           IF(COUNTA(入札金額積算内訳表!$F$4:'入札金額積算内訳表'!$F$6)=1, ROUNDUP(B11/入札金額積算内訳表!$F$4,0),
              IF(COUNTA(入札金額積算内訳表!$F$4:'入札金額積算内訳表'!$F$6)=2, ROUNDUP(B11/入札金額積算内訳表!$F$5,0),
                 ROUNDUP(B11/入札金額積算内訳表!$F$6,0))))</f>
        <v/>
      </c>
      <c r="G11" s="11" t="str">
        <f>IF(COUNTA(入札金額積算内訳表!$F$4:'入札金額積算内訳表'!$F$6)=0,"",
           IF(COUNTA(入札金額積算内訳表!$F$4:'入札金額積算内訳表'!$F$6)=1, F11*入札金額積算内訳表!$F$4 - B11,
              IF(COUNTA(入札金額積算内訳表!$F$4:'入札金額積算内訳表'!$F$6)=2, F11*入札金額積算内訳表!$F$5 - B11,
                 F11*入札金額積算内訳表!$F$6 - B11)))</f>
        <v/>
      </c>
      <c r="H11" s="12">
        <v>127</v>
      </c>
    </row>
    <row r="12" spans="1:11" ht="15" customHeight="1">
      <c r="A12" s="6" t="s">
        <v>9</v>
      </c>
      <c r="B12" s="7">
        <v>350</v>
      </c>
      <c r="C12" s="8" t="str">
        <f>IF(COUNTA(入札金額積算内訳表!$F$4:'入札金額積算内訳表'!$F$6)=0,"",
           IF(COUNTA(入札金額積算内訳表!$F$4:'入札金額積算内訳表'!$F$6)=1,
              F12,
           IF(COUNTA(入札金額積算内訳表!$F$4:'入札金額積算内訳表'!$F$6)=2,
              MIN(QUOTIENT(G12, 入札金額積算内訳表!$F$5-入札金額積算内訳表!$F$4), F12),
              MIN(QUOTIENT(G12, 入札金額積算内訳表!$F$6-入札金額積算内訳表!$F$4), F12))))</f>
        <v/>
      </c>
      <c r="D12" s="9" t="str">
        <f>IF(COUNTA(入札金額積算内訳表!$F$4:'入札金額積算内訳表'!$F$6)&lt;=1,"",
           IF(COUNTA(入札金額積算内訳表!$F$4:'入札金額積算内訳表'!$F$6)=2,
              F12 - C12,
              MIN(QUOTIENT(G12 - C12*(入札金額積算内訳表!$F$6-入札金額積算内訳表!$F$4), 入札金額積算内訳表!$F$6-入札金額積算内訳表!$F$5), F12 - C12)))</f>
        <v/>
      </c>
      <c r="E12" s="8" t="str">
        <f>IF(COUNTA(入札金額積算内訳表!$F$4:'入札金額積算内訳表'!$F$6)&lt;=2, "", F12 - C12 - D12)</f>
        <v/>
      </c>
      <c r="F12" s="10" t="str">
        <f>IF(COUNTA(入札金額積算内訳表!$F$4:'入札金額積算内訳表'!$F$6)=0,"",
           IF(COUNTA(入札金額積算内訳表!$F$4:'入札金額積算内訳表'!$F$6)=1, ROUNDUP(B12/入札金額積算内訳表!$F$4,0),
              IF(COUNTA(入札金額積算内訳表!$F$4:'入札金額積算内訳表'!$F$6)=2, ROUNDUP(B12/入札金額積算内訳表!$F$5,0),
                 ROUNDUP(B12/入札金額積算内訳表!$F$6,0))))</f>
        <v/>
      </c>
      <c r="G12" s="11" t="str">
        <f>IF(COUNTA(入札金額積算内訳表!$F$4:'入札金額積算内訳表'!$F$6)=0,"",
           IF(COUNTA(入札金額積算内訳表!$F$4:'入札金額積算内訳表'!$F$6)=1, F12*入札金額積算内訳表!$F$4 - B12,
              IF(COUNTA(入札金額積算内訳表!$F$4:'入札金額積算内訳表'!$F$6)=2, F12*入札金額積算内訳表!$F$5 - B12,
                 F12*入札金額積算内訳表!$F$6 - B12)))</f>
        <v/>
      </c>
      <c r="H12" s="12">
        <v>74</v>
      </c>
    </row>
    <row r="13" spans="1:11" ht="15" customHeight="1">
      <c r="A13" s="6" t="s">
        <v>10</v>
      </c>
      <c r="B13" s="7">
        <v>400</v>
      </c>
      <c r="C13" s="8" t="str">
        <f>IF(COUNTA(入札金額積算内訳表!$F$4:'入札金額積算内訳表'!$F$6)=0,"",
           IF(COUNTA(入札金額積算内訳表!$F$4:'入札金額積算内訳表'!$F$6)=1,
              F13,
           IF(COUNTA(入札金額積算内訳表!$F$4:'入札金額積算内訳表'!$F$6)=2,
              MIN(QUOTIENT(G13, 入札金額積算内訳表!$F$5-入札金額積算内訳表!$F$4), F13),
              MIN(QUOTIENT(G13, 入札金額積算内訳表!$F$6-入札金額積算内訳表!$F$4), F13))))</f>
        <v/>
      </c>
      <c r="D13" s="9" t="str">
        <f>IF(COUNTA(入札金額積算内訳表!$F$4:'入札金額積算内訳表'!$F$6)&lt;=1,"",
           IF(COUNTA(入札金額積算内訳表!$F$4:'入札金額積算内訳表'!$F$6)=2,
              F13 - C13,
              MIN(QUOTIENT(G13 - C13*(入札金額積算内訳表!$F$6-入札金額積算内訳表!$F$4), 入札金額積算内訳表!$F$6-入札金額積算内訳表!$F$5), F13 - C13)))</f>
        <v/>
      </c>
      <c r="E13" s="8" t="str">
        <f>IF(COUNTA(入札金額積算内訳表!$F$4:'入札金額積算内訳表'!$F$6)&lt;=2, "", F13 - C13 - D13)</f>
        <v/>
      </c>
      <c r="F13" s="10" t="str">
        <f>IF(COUNTA(入札金額積算内訳表!$F$4:'入札金額積算内訳表'!$F$6)=0,"",
           IF(COUNTA(入札金額積算内訳表!$F$4:'入札金額積算内訳表'!$F$6)=1, ROUNDUP(B13/入札金額積算内訳表!$F$4,0),
              IF(COUNTA(入札金額積算内訳表!$F$4:'入札金額積算内訳表'!$F$6)=2, ROUNDUP(B13/入札金額積算内訳表!$F$5,0),
                 ROUNDUP(B13/入札金額積算内訳表!$F$6,0))))</f>
        <v/>
      </c>
      <c r="G13" s="11" t="str">
        <f>IF(COUNTA(入札金額積算内訳表!$F$4:'入札金額積算内訳表'!$F$6)=0,"",
           IF(COUNTA(入札金額積算内訳表!$F$4:'入札金額積算内訳表'!$F$6)=1, F13*入札金額積算内訳表!$F$4 - B13,
              IF(COUNTA(入札金額積算内訳表!$F$4:'入札金額積算内訳表'!$F$6)=2, F13*入札金額積算内訳表!$F$5 - B13,
                 F13*入札金額積算内訳表!$F$6 - B13)))</f>
        <v/>
      </c>
      <c r="H13" s="12">
        <v>67</v>
      </c>
    </row>
    <row r="14" spans="1:11" ht="15" customHeight="1">
      <c r="A14" s="6" t="s">
        <v>11</v>
      </c>
      <c r="B14" s="7">
        <v>450</v>
      </c>
      <c r="C14" s="8" t="str">
        <f>IF(COUNTA(入札金額積算内訳表!$F$4:'入札金額積算内訳表'!$F$6)=0,"",
           IF(COUNTA(入札金額積算内訳表!$F$4:'入札金額積算内訳表'!$F$6)=1,
              F14,
           IF(COUNTA(入札金額積算内訳表!$F$4:'入札金額積算内訳表'!$F$6)=2,
              MIN(QUOTIENT(G14, 入札金額積算内訳表!$F$5-入札金額積算内訳表!$F$4), F14),
              MIN(QUOTIENT(G14, 入札金額積算内訳表!$F$6-入札金額積算内訳表!$F$4), F14))))</f>
        <v/>
      </c>
      <c r="D14" s="9" t="str">
        <f>IF(COUNTA(入札金額積算内訳表!$F$4:'入札金額積算内訳表'!$F$6)&lt;=1,"",
           IF(COUNTA(入札金額積算内訳表!$F$4:'入札金額積算内訳表'!$F$6)=2,
              F14 - C14,
              MIN(QUOTIENT(G14 - C14*(入札金額積算内訳表!$F$6-入札金額積算内訳表!$F$4), 入札金額積算内訳表!$F$6-入札金額積算内訳表!$F$5), F14 - C14)))</f>
        <v/>
      </c>
      <c r="E14" s="8" t="str">
        <f>IF(COUNTA(入札金額積算内訳表!$F$4:'入札金額積算内訳表'!$F$6)&lt;=2, "", F14 - C14 - D14)</f>
        <v/>
      </c>
      <c r="F14" s="10" t="str">
        <f>IF(COUNTA(入札金額積算内訳表!$F$4:'入札金額積算内訳表'!$F$6)=0,"",
           IF(COUNTA(入札金額積算内訳表!$F$4:'入札金額積算内訳表'!$F$6)=1, ROUNDUP(B14/入札金額積算内訳表!$F$4,0),
              IF(COUNTA(入札金額積算内訳表!$F$4:'入札金額積算内訳表'!$F$6)=2, ROUNDUP(B14/入札金額積算内訳表!$F$5,0),
                 ROUNDUP(B14/入札金額積算内訳表!$F$6,0))))</f>
        <v/>
      </c>
      <c r="G14" s="11" t="str">
        <f>IF(COUNTA(入札金額積算内訳表!$F$4:'入札金額積算内訳表'!$F$6)=0,"",
           IF(COUNTA(入札金額積算内訳表!$F$4:'入札金額積算内訳表'!$F$6)=1, F14*入札金額積算内訳表!$F$4 - B14,
              IF(COUNTA(入札金額積算内訳表!$F$4:'入札金額積算内訳表'!$F$6)=2, F14*入札金額積算内訳表!$F$5 - B14,
                 F14*入札金額積算内訳表!$F$6 - B14)))</f>
        <v/>
      </c>
      <c r="H14" s="12">
        <v>41</v>
      </c>
    </row>
    <row r="15" spans="1:11" ht="15" customHeight="1">
      <c r="A15" s="6" t="s">
        <v>12</v>
      </c>
      <c r="B15" s="7">
        <v>500</v>
      </c>
      <c r="C15" s="8" t="str">
        <f>IF(COUNTA(入札金額積算内訳表!$F$4:'入札金額積算内訳表'!$F$6)=0,"",
           IF(COUNTA(入札金額積算内訳表!$F$4:'入札金額積算内訳表'!$F$6)=1,
              F15,
           IF(COUNTA(入札金額積算内訳表!$F$4:'入札金額積算内訳表'!$F$6)=2,
              MIN(QUOTIENT(G15, 入札金額積算内訳表!$F$5-入札金額積算内訳表!$F$4), F15),
              MIN(QUOTIENT(G15, 入札金額積算内訳表!$F$6-入札金額積算内訳表!$F$4), F15))))</f>
        <v/>
      </c>
      <c r="D15" s="9" t="str">
        <f>IF(COUNTA(入札金額積算内訳表!$F$4:'入札金額積算内訳表'!$F$6)&lt;=1,"",
           IF(COUNTA(入札金額積算内訳表!$F$4:'入札金額積算内訳表'!$F$6)=2,
              F15 - C15,
              MIN(QUOTIENT(G15 - C15*(入札金額積算内訳表!$F$6-入札金額積算内訳表!$F$4), 入札金額積算内訳表!$F$6-入札金額積算内訳表!$F$5), F15 - C15)))</f>
        <v/>
      </c>
      <c r="E15" s="8" t="str">
        <f>IF(COUNTA(入札金額積算内訳表!$F$4:'入札金額積算内訳表'!$F$6)&lt;=2, "", F15 - C15 - D15)</f>
        <v/>
      </c>
      <c r="F15" s="10" t="str">
        <f>IF(COUNTA(入札金額積算内訳表!$F$4:'入札金額積算内訳表'!$F$6)=0,"",
           IF(COUNTA(入札金額積算内訳表!$F$4:'入札金額積算内訳表'!$F$6)=1, ROUNDUP(B15/入札金額積算内訳表!$F$4,0),
              IF(COUNTA(入札金額積算内訳表!$F$4:'入札金額積算内訳表'!$F$6)=2, ROUNDUP(B15/入札金額積算内訳表!$F$5,0),
                 ROUNDUP(B15/入札金額積算内訳表!$F$6,0))))</f>
        <v/>
      </c>
      <c r="G15" s="11" t="str">
        <f>IF(COUNTA(入札金額積算内訳表!$F$4:'入札金額積算内訳表'!$F$6)=0,"",
           IF(COUNTA(入札金額積算内訳表!$F$4:'入札金額積算内訳表'!$F$6)=1, F15*入札金額積算内訳表!$F$4 - B15,
              IF(COUNTA(入札金額積算内訳表!$F$4:'入札金額積算内訳表'!$F$6)=2, F15*入札金額積算内訳表!$F$5 - B15,
                 F15*入札金額積算内訳表!$F$6 - B15)))</f>
        <v/>
      </c>
      <c r="H15" s="12">
        <v>31</v>
      </c>
    </row>
    <row r="16" spans="1:11" ht="15" customHeight="1">
      <c r="A16" s="6" t="s">
        <v>13</v>
      </c>
      <c r="B16" s="7">
        <v>550</v>
      </c>
      <c r="C16" s="8" t="str">
        <f>IF(COUNTA(入札金額積算内訳表!$F$4:'入札金額積算内訳表'!$F$6)=0,"",
           IF(COUNTA(入札金額積算内訳表!$F$4:'入札金額積算内訳表'!$F$6)=1,
              F16,
           IF(COUNTA(入札金額積算内訳表!$F$4:'入札金額積算内訳表'!$F$6)=2,
              MIN(QUOTIENT(G16, 入札金額積算内訳表!$F$5-入札金額積算内訳表!$F$4), F16),
              MIN(QUOTIENT(G16, 入札金額積算内訳表!$F$6-入札金額積算内訳表!$F$4), F16))))</f>
        <v/>
      </c>
      <c r="D16" s="9" t="str">
        <f>IF(COUNTA(入札金額積算内訳表!$F$4:'入札金額積算内訳表'!$F$6)&lt;=1,"",
           IF(COUNTA(入札金額積算内訳表!$F$4:'入札金額積算内訳表'!$F$6)=2,
              F16 - C16,
              MIN(QUOTIENT(G16 - C16*(入札金額積算内訳表!$F$6-入札金額積算内訳表!$F$4), 入札金額積算内訳表!$F$6-入札金額積算内訳表!$F$5), F16 - C16)))</f>
        <v/>
      </c>
      <c r="E16" s="8" t="str">
        <f>IF(COUNTA(入札金額積算内訳表!$F$4:'入札金額積算内訳表'!$F$6)&lt;=2, "", F16 - C16 - D16)</f>
        <v/>
      </c>
      <c r="F16" s="10" t="str">
        <f>IF(COUNTA(入札金額積算内訳表!$F$4:'入札金額積算内訳表'!$F$6)=0,"",
           IF(COUNTA(入札金額積算内訳表!$F$4:'入札金額積算内訳表'!$F$6)=1, ROUNDUP(B16/入札金額積算内訳表!$F$4,0),
              IF(COUNTA(入札金額積算内訳表!$F$4:'入札金額積算内訳表'!$F$6)=2, ROUNDUP(B16/入札金額積算内訳表!$F$5,0),
                 ROUNDUP(B16/入札金額積算内訳表!$F$6,0))))</f>
        <v/>
      </c>
      <c r="G16" s="11" t="str">
        <f>IF(COUNTA(入札金額積算内訳表!$F$4:'入札金額積算内訳表'!$F$6)=0,"",
           IF(COUNTA(入札金額積算内訳表!$F$4:'入札金額積算内訳表'!$F$6)=1, F16*入札金額積算内訳表!$F$4 - B16,
              IF(COUNTA(入札金額積算内訳表!$F$4:'入札金額積算内訳表'!$F$6)=2, F16*入札金額積算内訳表!$F$5 - B16,
                 F16*入札金額積算内訳表!$F$6 - B16)))</f>
        <v/>
      </c>
      <c r="H16" s="12">
        <v>26</v>
      </c>
    </row>
    <row r="17" spans="1:9" ht="15" customHeight="1">
      <c r="A17" s="6" t="s">
        <v>14</v>
      </c>
      <c r="B17" s="7">
        <v>600</v>
      </c>
      <c r="C17" s="8" t="str">
        <f>IF(COUNTA(入札金額積算内訳表!$F$4:'入札金額積算内訳表'!$F$6)=0,"",
           IF(COUNTA(入札金額積算内訳表!$F$4:'入札金額積算内訳表'!$F$6)=1,
              F17,
           IF(COUNTA(入札金額積算内訳表!$F$4:'入札金額積算内訳表'!$F$6)=2,
              MIN(QUOTIENT(G17, 入札金額積算内訳表!$F$5-入札金額積算内訳表!$F$4), F17),
              MIN(QUOTIENT(G17, 入札金額積算内訳表!$F$6-入札金額積算内訳表!$F$4), F17))))</f>
        <v/>
      </c>
      <c r="D17" s="9" t="str">
        <f>IF(COUNTA(入札金額積算内訳表!$F$4:'入札金額積算内訳表'!$F$6)&lt;=1,"",
           IF(COUNTA(入札金額積算内訳表!$F$4:'入札金額積算内訳表'!$F$6)=2,
              F17 - C17,
              MIN(QUOTIENT(G17 - C17*(入札金額積算内訳表!$F$6-入札金額積算内訳表!$F$4), 入札金額積算内訳表!$F$6-入札金額積算内訳表!$F$5), F17 - C17)))</f>
        <v/>
      </c>
      <c r="E17" s="8" t="str">
        <f>IF(COUNTA(入札金額積算内訳表!$F$4:'入札金額積算内訳表'!$F$6)&lt;=2, "", F17 - C17 - D17)</f>
        <v/>
      </c>
      <c r="F17" s="10" t="str">
        <f>IF(COUNTA(入札金額積算内訳表!$F$4:'入札金額積算内訳表'!$F$6)=0,"",
           IF(COUNTA(入札金額積算内訳表!$F$4:'入札金額積算内訳表'!$F$6)=1, ROUNDUP(B17/入札金額積算内訳表!$F$4,0),
              IF(COUNTA(入札金額積算内訳表!$F$4:'入札金額積算内訳表'!$F$6)=2, ROUNDUP(B17/入札金額積算内訳表!$F$5,0),
                 ROUNDUP(B17/入札金額積算内訳表!$F$6,0))))</f>
        <v/>
      </c>
      <c r="G17" s="11" t="str">
        <f>IF(COUNTA(入札金額積算内訳表!$F$4:'入札金額積算内訳表'!$F$6)=0,"",
           IF(COUNTA(入札金額積算内訳表!$F$4:'入札金額積算内訳表'!$F$6)=1, F17*入札金額積算内訳表!$F$4 - B17,
              IF(COUNTA(入札金額積算内訳表!$F$4:'入札金額積算内訳表'!$F$6)=2, F17*入札金額積算内訳表!$F$5 - B17,
                 F17*入札金額積算内訳表!$F$6 - B17)))</f>
        <v/>
      </c>
      <c r="H17" s="12">
        <v>17</v>
      </c>
    </row>
    <row r="18" spans="1:9" ht="15" customHeight="1">
      <c r="A18" s="6" t="s">
        <v>15</v>
      </c>
      <c r="B18" s="7">
        <v>650</v>
      </c>
      <c r="C18" s="8" t="str">
        <f>IF(COUNTA(入札金額積算内訳表!$F$4:'入札金額積算内訳表'!$F$6)=0,"",
           IF(COUNTA(入札金額積算内訳表!$F$4:'入札金額積算内訳表'!$F$6)=1,
              F18,
           IF(COUNTA(入札金額積算内訳表!$F$4:'入札金額積算内訳表'!$F$6)=2,
              MIN(QUOTIENT(G18, 入札金額積算内訳表!$F$5-入札金額積算内訳表!$F$4), F18),
              MIN(QUOTIENT(G18, 入札金額積算内訳表!$F$6-入札金額積算内訳表!$F$4), F18))))</f>
        <v/>
      </c>
      <c r="D18" s="9" t="str">
        <f>IF(COUNTA(入札金額積算内訳表!$F$4:'入札金額積算内訳表'!$F$6)&lt;=1,"",
           IF(COUNTA(入札金額積算内訳表!$F$4:'入札金額積算内訳表'!$F$6)=2,
              F18 - C18,
              MIN(QUOTIENT(G18 - C18*(入札金額積算内訳表!$F$6-入札金額積算内訳表!$F$4), 入札金額積算内訳表!$F$6-入札金額積算内訳表!$F$5), F18 - C18)))</f>
        <v/>
      </c>
      <c r="E18" s="8" t="str">
        <f>IF(COUNTA(入札金額積算内訳表!$F$4:'入札金額積算内訳表'!$F$6)&lt;=2, "", F18 - C18 - D18)</f>
        <v/>
      </c>
      <c r="F18" s="10" t="str">
        <f>IF(COUNTA(入札金額積算内訳表!$F$4:'入札金額積算内訳表'!$F$6)=0,"",
           IF(COUNTA(入札金額積算内訳表!$F$4:'入札金額積算内訳表'!$F$6)=1, ROUNDUP(B18/入札金額積算内訳表!$F$4,0),
              IF(COUNTA(入札金額積算内訳表!$F$4:'入札金額積算内訳表'!$F$6)=2, ROUNDUP(B18/入札金額積算内訳表!$F$5,0),
                 ROUNDUP(B18/入札金額積算内訳表!$F$6,0))))</f>
        <v/>
      </c>
      <c r="G18" s="11" t="str">
        <f>IF(COUNTA(入札金額積算内訳表!$F$4:'入札金額積算内訳表'!$F$6)=0,"",
           IF(COUNTA(入札金額積算内訳表!$F$4:'入札金額積算内訳表'!$F$6)=1, F18*入札金額積算内訳表!$F$4 - B18,
              IF(COUNTA(入札金額積算内訳表!$F$4:'入札金額積算内訳表'!$F$6)=2, F18*入札金額積算内訳表!$F$5 - B18,
                 F18*入札金額積算内訳表!$F$6 - B18)))</f>
        <v/>
      </c>
      <c r="H18" s="12">
        <v>15</v>
      </c>
    </row>
    <row r="19" spans="1:9" ht="15" customHeight="1">
      <c r="A19" s="6" t="s">
        <v>16</v>
      </c>
      <c r="B19" s="7">
        <v>700</v>
      </c>
      <c r="C19" s="8" t="str">
        <f>IF(COUNTA(入札金額積算内訳表!$F$4:'入札金額積算内訳表'!$F$6)=0,"",
           IF(COUNTA(入札金額積算内訳表!$F$4:'入札金額積算内訳表'!$F$6)=1,
              F19,
           IF(COUNTA(入札金額積算内訳表!$F$4:'入札金額積算内訳表'!$F$6)=2,
              MIN(QUOTIENT(G19, 入札金額積算内訳表!$F$5-入札金額積算内訳表!$F$4), F19),
              MIN(QUOTIENT(G19, 入札金額積算内訳表!$F$6-入札金額積算内訳表!$F$4), F19))))</f>
        <v/>
      </c>
      <c r="D19" s="9" t="str">
        <f>IF(COUNTA(入札金額積算内訳表!$F$4:'入札金額積算内訳表'!$F$6)&lt;=1,"",
           IF(COUNTA(入札金額積算内訳表!$F$4:'入札金額積算内訳表'!$F$6)=2,
              F19 - C19,
              MIN(QUOTIENT(G19 - C19*(入札金額積算内訳表!$F$6-入札金額積算内訳表!$F$4), 入札金額積算内訳表!$F$6-入札金額積算内訳表!$F$5), F19 - C19)))</f>
        <v/>
      </c>
      <c r="E19" s="8" t="str">
        <f>IF(COUNTA(入札金額積算内訳表!$F$4:'入札金額積算内訳表'!$F$6)&lt;=2, "", F19 - C19 - D19)</f>
        <v/>
      </c>
      <c r="F19" s="10" t="str">
        <f>IF(COUNTA(入札金額積算内訳表!$F$4:'入札金額積算内訳表'!$F$6)=0,"",
           IF(COUNTA(入札金額積算内訳表!$F$4:'入札金額積算内訳表'!$F$6)=1, ROUNDUP(B19/入札金額積算内訳表!$F$4,0),
              IF(COUNTA(入札金額積算内訳表!$F$4:'入札金額積算内訳表'!$F$6)=2, ROUNDUP(B19/入札金額積算内訳表!$F$5,0),
                 ROUNDUP(B19/入札金額積算内訳表!$F$6,0))))</f>
        <v/>
      </c>
      <c r="G19" s="11" t="str">
        <f>IF(COUNTA(入札金額積算内訳表!$F$4:'入札金額積算内訳表'!$F$6)=0,"",
           IF(COUNTA(入札金額積算内訳表!$F$4:'入札金額積算内訳表'!$F$6)=1, F19*入札金額積算内訳表!$F$4 - B19,
              IF(COUNTA(入札金額積算内訳表!$F$4:'入札金額積算内訳表'!$F$6)=2, F19*入札金額積算内訳表!$F$5 - B19,
                 F19*入札金額積算内訳表!$F$6 - B19)))</f>
        <v/>
      </c>
      <c r="H19" s="12">
        <v>13</v>
      </c>
    </row>
    <row r="20" spans="1:9" ht="15" customHeight="1">
      <c r="A20" s="6" t="s">
        <v>17</v>
      </c>
      <c r="B20" s="7">
        <v>750</v>
      </c>
      <c r="C20" s="8" t="str">
        <f>IF(COUNTA(入札金額積算内訳表!$F$4:'入札金額積算内訳表'!$F$6)=0,"",
           IF(COUNTA(入札金額積算内訳表!$F$4:'入札金額積算内訳表'!$F$6)=1,
              F20,
           IF(COUNTA(入札金額積算内訳表!$F$4:'入札金額積算内訳表'!$F$6)=2,
              MIN(QUOTIENT(G20, 入札金額積算内訳表!$F$5-入札金額積算内訳表!$F$4), F20),
              MIN(QUOTIENT(G20, 入札金額積算内訳表!$F$6-入札金額積算内訳表!$F$4), F20))))</f>
        <v/>
      </c>
      <c r="D20" s="9" t="str">
        <f>IF(COUNTA(入札金額積算内訳表!$F$4:'入札金額積算内訳表'!$F$6)&lt;=1,"",
           IF(COUNTA(入札金額積算内訳表!$F$4:'入札金額積算内訳表'!$F$6)=2,
              F20 - C20,
              MIN(QUOTIENT(G20 - C20*(入札金額積算内訳表!$F$6-入札金額積算内訳表!$F$4), 入札金額積算内訳表!$F$6-入札金額積算内訳表!$F$5), F20 - C20)))</f>
        <v/>
      </c>
      <c r="E20" s="8" t="str">
        <f>IF(COUNTA(入札金額積算内訳表!$F$4:'入札金額積算内訳表'!$F$6)&lt;=2, "", F20 - C20 - D20)</f>
        <v/>
      </c>
      <c r="F20" s="10" t="str">
        <f>IF(COUNTA(入札金額積算内訳表!$F$4:'入札金額積算内訳表'!$F$6)=0,"",
           IF(COUNTA(入札金額積算内訳表!$F$4:'入札金額積算内訳表'!$F$6)=1, ROUNDUP(B20/入札金額積算内訳表!$F$4,0),
              IF(COUNTA(入札金額積算内訳表!$F$4:'入札金額積算内訳表'!$F$6)=2, ROUNDUP(B20/入札金額積算内訳表!$F$5,0),
                 ROUNDUP(B20/入札金額積算内訳表!$F$6,0))))</f>
        <v/>
      </c>
      <c r="G20" s="11" t="str">
        <f>IF(COUNTA(入札金額積算内訳表!$F$4:'入札金額積算内訳表'!$F$6)=0,"",
           IF(COUNTA(入札金額積算内訳表!$F$4:'入札金額積算内訳表'!$F$6)=1, F20*入札金額積算内訳表!$F$4 - B20,
              IF(COUNTA(入札金額積算内訳表!$F$4:'入札金額積算内訳表'!$F$6)=2, F20*入札金額積算内訳表!$F$5 - B20,
                 F20*入札金額積算内訳表!$F$6 - B20)))</f>
        <v/>
      </c>
      <c r="H20" s="12">
        <v>7</v>
      </c>
    </row>
    <row r="21" spans="1:9" ht="15" customHeight="1">
      <c r="A21" s="6" t="s">
        <v>18</v>
      </c>
      <c r="B21" s="7">
        <v>800</v>
      </c>
      <c r="C21" s="8" t="str">
        <f>IF(COUNTA(入札金額積算内訳表!$F$4:'入札金額積算内訳表'!$F$6)=0,"",
           IF(COUNTA(入札金額積算内訳表!$F$4:'入札金額積算内訳表'!$F$6)=1,
              F21,
           IF(COUNTA(入札金額積算内訳表!$F$4:'入札金額積算内訳表'!$F$6)=2,
              MIN(QUOTIENT(G21, 入札金額積算内訳表!$F$5-入札金額積算内訳表!$F$4), F21),
              MIN(QUOTIENT(G21, 入札金額積算内訳表!$F$6-入札金額積算内訳表!$F$4), F21))))</f>
        <v/>
      </c>
      <c r="D21" s="9" t="str">
        <f>IF(COUNTA(入札金額積算内訳表!$F$4:'入札金額積算内訳表'!$F$6)&lt;=1,"",
           IF(COUNTA(入札金額積算内訳表!$F$4:'入札金額積算内訳表'!$F$6)=2,
              F21 - C21,
              MIN(QUOTIENT(G21 - C21*(入札金額積算内訳表!$F$6-入札金額積算内訳表!$F$4), 入札金額積算内訳表!$F$6-入札金額積算内訳表!$F$5), F21 - C21)))</f>
        <v/>
      </c>
      <c r="E21" s="8" t="str">
        <f>IF(COUNTA(入札金額積算内訳表!$F$4:'入札金額積算内訳表'!$F$6)&lt;=2, "", F21 - C21 - D21)</f>
        <v/>
      </c>
      <c r="F21" s="10" t="str">
        <f>IF(COUNTA(入札金額積算内訳表!$F$4:'入札金額積算内訳表'!$F$6)=0,"",
           IF(COUNTA(入札金額積算内訳表!$F$4:'入札金額積算内訳表'!$F$6)=1, ROUNDUP(B21/入札金額積算内訳表!$F$4,0),
              IF(COUNTA(入札金額積算内訳表!$F$4:'入札金額積算内訳表'!$F$6)=2, ROUNDUP(B21/入札金額積算内訳表!$F$5,0),
                 ROUNDUP(B21/入札金額積算内訳表!$F$6,0))))</f>
        <v/>
      </c>
      <c r="G21" s="11" t="str">
        <f>IF(COUNTA(入札金額積算内訳表!$F$4:'入札金額積算内訳表'!$F$6)=0,"",
           IF(COUNTA(入札金額積算内訳表!$F$4:'入札金額積算内訳表'!$F$6)=1, F21*入札金額積算内訳表!$F$4 - B21,
              IF(COUNTA(入札金額積算内訳表!$F$4:'入札金額積算内訳表'!$F$6)=2, F21*入札金額積算内訳表!$F$5 - B21,
                 F21*入札金額積算内訳表!$F$6 - B21)))</f>
        <v/>
      </c>
      <c r="H21" s="12">
        <v>6</v>
      </c>
    </row>
    <row r="22" spans="1:9" ht="15" customHeight="1">
      <c r="A22" s="6" t="s">
        <v>19</v>
      </c>
      <c r="B22" s="7">
        <v>850</v>
      </c>
      <c r="C22" s="8" t="str">
        <f>IF(COUNTA(入札金額積算内訳表!$F$4:'入札金額積算内訳表'!$F$6)=0,"",
           IF(COUNTA(入札金額積算内訳表!$F$4:'入札金額積算内訳表'!$F$6)=1,
              F22,
           IF(COUNTA(入札金額積算内訳表!$F$4:'入札金額積算内訳表'!$F$6)=2,
              MIN(QUOTIENT(G22, 入札金額積算内訳表!$F$5-入札金額積算内訳表!$F$4), F22),
              MIN(QUOTIENT(G22, 入札金額積算内訳表!$F$6-入札金額積算内訳表!$F$4), F22))))</f>
        <v/>
      </c>
      <c r="D22" s="9" t="str">
        <f>IF(COUNTA(入札金額積算内訳表!$F$4:'入札金額積算内訳表'!$F$6)&lt;=1,"",
           IF(COUNTA(入札金額積算内訳表!$F$4:'入札金額積算内訳表'!$F$6)=2,
              F22 - C22,
              MIN(QUOTIENT(G22 - C22*(入札金額積算内訳表!$F$6-入札金額積算内訳表!$F$4), 入札金額積算内訳表!$F$6-入札金額積算内訳表!$F$5), F22 - C22)))</f>
        <v/>
      </c>
      <c r="E22" s="8" t="str">
        <f>IF(COUNTA(入札金額積算内訳表!$F$4:'入札金額積算内訳表'!$F$6)&lt;=2, "", F22 - C22 - D22)</f>
        <v/>
      </c>
      <c r="F22" s="10" t="str">
        <f>IF(COUNTA(入札金額積算内訳表!$F$4:'入札金額積算内訳表'!$F$6)=0,"",
           IF(COUNTA(入札金額積算内訳表!$F$4:'入札金額積算内訳表'!$F$6)=1, ROUNDUP(B22/入札金額積算内訳表!$F$4,0),
              IF(COUNTA(入札金額積算内訳表!$F$4:'入札金額積算内訳表'!$F$6)=2, ROUNDUP(B22/入札金額積算内訳表!$F$5,0),
                 ROUNDUP(B22/入札金額積算内訳表!$F$6,0))))</f>
        <v/>
      </c>
      <c r="G22" s="11" t="str">
        <f>IF(COUNTA(入札金額積算内訳表!$F$4:'入札金額積算内訳表'!$F$6)=0,"",
           IF(COUNTA(入札金額積算内訳表!$F$4:'入札金額積算内訳表'!$F$6)=1, F22*入札金額積算内訳表!$F$4 - B22,
              IF(COUNTA(入札金額積算内訳表!$F$4:'入札金額積算内訳表'!$F$6)=2, F22*入札金額積算内訳表!$F$5 - B22,
                 F22*入札金額積算内訳表!$F$6 - B22)))</f>
        <v/>
      </c>
      <c r="H22" s="12">
        <v>7</v>
      </c>
    </row>
    <row r="23" spans="1:9" ht="15" customHeight="1">
      <c r="A23" s="6" t="s">
        <v>20</v>
      </c>
      <c r="B23" s="7">
        <v>900</v>
      </c>
      <c r="C23" s="8" t="str">
        <f>IF(COUNTA(入札金額積算内訳表!$F$4:'入札金額積算内訳表'!$F$6)=0,"",
           IF(COUNTA(入札金額積算内訳表!$F$4:'入札金額積算内訳表'!$F$6)=1,
              F23,
           IF(COUNTA(入札金額積算内訳表!$F$4:'入札金額積算内訳表'!$F$6)=2,
              MIN(QUOTIENT(G23, 入札金額積算内訳表!$F$5-入札金額積算内訳表!$F$4), F23),
              MIN(QUOTIENT(G23, 入札金額積算内訳表!$F$6-入札金額積算内訳表!$F$4), F23))))</f>
        <v/>
      </c>
      <c r="D23" s="9" t="str">
        <f>IF(COUNTA(入札金額積算内訳表!$F$4:'入札金額積算内訳表'!$F$6)&lt;=1,"",
           IF(COUNTA(入札金額積算内訳表!$F$4:'入札金額積算内訳表'!$F$6)=2,
              F23 - C23,
              MIN(QUOTIENT(G23 - C23*(入札金額積算内訳表!$F$6-入札金額積算内訳表!$F$4), 入札金額積算内訳表!$F$6-入札金額積算内訳表!$F$5), F23 - C23)))</f>
        <v/>
      </c>
      <c r="E23" s="8" t="str">
        <f>IF(COUNTA(入札金額積算内訳表!$F$4:'入札金額積算内訳表'!$F$6)&lt;=2, "", F23 - C23 - D23)</f>
        <v/>
      </c>
      <c r="F23" s="10" t="str">
        <f>IF(COUNTA(入札金額積算内訳表!$F$4:'入札金額積算内訳表'!$F$6)=0,"",
           IF(COUNTA(入札金額積算内訳表!$F$4:'入札金額積算内訳表'!$F$6)=1, ROUNDUP(B23/入札金額積算内訳表!$F$4,0),
              IF(COUNTA(入札金額積算内訳表!$F$4:'入札金額積算内訳表'!$F$6)=2, ROUNDUP(B23/入札金額積算内訳表!$F$5,0),
                 ROUNDUP(B23/入札金額積算内訳表!$F$6,0))))</f>
        <v/>
      </c>
      <c r="G23" s="11" t="str">
        <f>IF(COUNTA(入札金額積算内訳表!$F$4:'入札金額積算内訳表'!$F$6)=0,"",
           IF(COUNTA(入札金額積算内訳表!$F$4:'入札金額積算内訳表'!$F$6)=1, F23*入札金額積算内訳表!$F$4 - B23,
              IF(COUNTA(入札金額積算内訳表!$F$4:'入札金額積算内訳表'!$F$6)=2, F23*入札金額積算内訳表!$F$5 - B23,
                 F23*入札金額積算内訳表!$F$6 - B23)))</f>
        <v/>
      </c>
      <c r="H23" s="12">
        <v>7</v>
      </c>
    </row>
    <row r="24" spans="1:9" ht="15" customHeight="1">
      <c r="A24" s="6" t="s">
        <v>21</v>
      </c>
      <c r="B24" s="7">
        <v>950</v>
      </c>
      <c r="C24" s="8" t="str">
        <f>IF(COUNTA(入札金額積算内訳表!$F$4:'入札金額積算内訳表'!$F$6)=0,"",
           IF(COUNTA(入札金額積算内訳表!$F$4:'入札金額積算内訳表'!$F$6)=1,
              F24,
           IF(COUNTA(入札金額積算内訳表!$F$4:'入札金額積算内訳表'!$F$6)=2,
              MIN(QUOTIENT(G24, 入札金額積算内訳表!$F$5-入札金額積算内訳表!$F$4), F24),
              MIN(QUOTIENT(G24, 入札金額積算内訳表!$F$6-入札金額積算内訳表!$F$4), F24))))</f>
        <v/>
      </c>
      <c r="D24" s="9" t="str">
        <f>IF(COUNTA(入札金額積算内訳表!$F$4:'入札金額積算内訳表'!$F$6)&lt;=1,"",
           IF(COUNTA(入札金額積算内訳表!$F$4:'入札金額積算内訳表'!$F$6)=2,
              F24 - C24,
              MIN(QUOTIENT(G24 - C24*(入札金額積算内訳表!$F$6-入札金額積算内訳表!$F$4), 入札金額積算内訳表!$F$6-入札金額積算内訳表!$F$5), F24 - C24)))</f>
        <v/>
      </c>
      <c r="E24" s="8" t="str">
        <f>IF(COUNTA(入札金額積算内訳表!$F$4:'入札金額積算内訳表'!$F$6)&lt;=2, "", F24 - C24 - D24)</f>
        <v/>
      </c>
      <c r="F24" s="10" t="str">
        <f>IF(COUNTA(入札金額積算内訳表!$F$4:'入札金額積算内訳表'!$F$6)=0,"",
           IF(COUNTA(入札金額積算内訳表!$F$4:'入札金額積算内訳表'!$F$6)=1, ROUNDUP(B24/入札金額積算内訳表!$F$4,0),
              IF(COUNTA(入札金額積算内訳表!$F$4:'入札金額積算内訳表'!$F$6)=2, ROUNDUP(B24/入札金額積算内訳表!$F$5,0),
                 ROUNDUP(B24/入札金額積算内訳表!$F$6,0))))</f>
        <v/>
      </c>
      <c r="G24" s="11" t="str">
        <f>IF(COUNTA(入札金額積算内訳表!$F$4:'入札金額積算内訳表'!$F$6)=0,"",
           IF(COUNTA(入札金額積算内訳表!$F$4:'入札金額積算内訳表'!$F$6)=1, F24*入札金額積算内訳表!$F$4 - B24,
              IF(COUNTA(入札金額積算内訳表!$F$4:'入札金額積算内訳表'!$F$6)=2, F24*入札金額積算内訳表!$F$5 - B24,
                 F24*入札金額積算内訳表!$F$6 - B24)))</f>
        <v/>
      </c>
      <c r="H24" s="12">
        <v>4</v>
      </c>
    </row>
    <row r="25" spans="1:9" ht="15" customHeight="1">
      <c r="A25" s="6" t="s">
        <v>22</v>
      </c>
      <c r="B25" s="7">
        <v>1000</v>
      </c>
      <c r="C25" s="8" t="str">
        <f>IF(COUNTA(入札金額積算内訳表!$F$4:'入札金額積算内訳表'!$F$6)=0,"",
           IF(COUNTA(入札金額積算内訳表!$F$4:'入札金額積算内訳表'!$F$6)=1,
              F25,
           IF(COUNTA(入札金額積算内訳表!$F$4:'入札金額積算内訳表'!$F$6)=2,
              MIN(QUOTIENT(G25, 入札金額積算内訳表!$F$5-入札金額積算内訳表!$F$4), F25),
              MIN(QUOTIENT(G25, 入札金額積算内訳表!$F$6-入札金額積算内訳表!$F$4), F25))))</f>
        <v/>
      </c>
      <c r="D25" s="9" t="str">
        <f>IF(COUNTA(入札金額積算内訳表!$F$4:'入札金額積算内訳表'!$F$6)&lt;=1,"",
           IF(COUNTA(入札金額積算内訳表!$F$4:'入札金額積算内訳表'!$F$6)=2,
              F25 - C25,
              MIN(QUOTIENT(G25 - C25*(入札金額積算内訳表!$F$6-入札金額積算内訳表!$F$4), 入札金額積算内訳表!$F$6-入札金額積算内訳表!$F$5), F25 - C25)))</f>
        <v/>
      </c>
      <c r="E25" s="8" t="str">
        <f>IF(COUNTA(入札金額積算内訳表!$F$4:'入札金額積算内訳表'!$F$6)&lt;=2, "", F25 - C25 - D25)</f>
        <v/>
      </c>
      <c r="F25" s="10" t="str">
        <f>IF(COUNTA(入札金額積算内訳表!$F$4:'入札金額積算内訳表'!$F$6)=0,"",
           IF(COUNTA(入札金額積算内訳表!$F$4:'入札金額積算内訳表'!$F$6)=1, ROUNDUP(B25/入札金額積算内訳表!$F$4,0),
              IF(COUNTA(入札金額積算内訳表!$F$4:'入札金額積算内訳表'!$F$6)=2, ROUNDUP(B25/入札金額積算内訳表!$F$5,0),
                 ROUNDUP(B25/入札金額積算内訳表!$F$6,0))))</f>
        <v/>
      </c>
      <c r="G25" s="11" t="str">
        <f>IF(COUNTA(入札金額積算内訳表!$F$4:'入札金額積算内訳表'!$F$6)=0,"",
           IF(COUNTA(入札金額積算内訳表!$F$4:'入札金額積算内訳表'!$F$6)=1, F25*入札金額積算内訳表!$F$4 - B25,
              IF(COUNTA(入札金額積算内訳表!$F$4:'入札金額積算内訳表'!$F$6)=2, F25*入札金額積算内訳表!$F$5 - B25,
                 F25*入札金額積算内訳表!$F$6 - B25)))</f>
        <v/>
      </c>
      <c r="H25" s="12">
        <v>2</v>
      </c>
    </row>
    <row r="26" spans="1:9" ht="15" customHeight="1">
      <c r="A26" s="6" t="s">
        <v>23</v>
      </c>
      <c r="B26" s="7">
        <v>1050</v>
      </c>
      <c r="C26" s="8" t="str">
        <f>IF(COUNTA(入札金額積算内訳表!$F$4:'入札金額積算内訳表'!$F$6)=0,"",
           IF(COUNTA(入札金額積算内訳表!$F$4:'入札金額積算内訳表'!$F$6)=1,
              F26,
           IF(COUNTA(入札金額積算内訳表!$F$4:'入札金額積算内訳表'!$F$6)=2,
              MIN(QUOTIENT(G26, 入札金額積算内訳表!$F$5-入札金額積算内訳表!$F$4), F26),
              MIN(QUOTIENT(G26, 入札金額積算内訳表!$F$6-入札金額積算内訳表!$F$4), F26))))</f>
        <v/>
      </c>
      <c r="D26" s="9" t="str">
        <f>IF(COUNTA(入札金額積算内訳表!$F$4:'入札金額積算内訳表'!$F$6)&lt;=1,"",
           IF(COUNTA(入札金額積算内訳表!$F$4:'入札金額積算内訳表'!$F$6)=2,
              F26 - C26,
              MIN(QUOTIENT(G26 - C26*(入札金額積算内訳表!$F$6-入札金額積算内訳表!$F$4), 入札金額積算内訳表!$F$6-入札金額積算内訳表!$F$5), F26 - C26)))</f>
        <v/>
      </c>
      <c r="E26" s="8" t="str">
        <f>IF(COUNTA(入札金額積算内訳表!$F$4:'入札金額積算内訳表'!$F$6)&lt;=2, "", F26 - C26 - D26)</f>
        <v/>
      </c>
      <c r="F26" s="10" t="str">
        <f>IF(COUNTA(入札金額積算内訳表!$F$4:'入札金額積算内訳表'!$F$6)=0,"",
           IF(COUNTA(入札金額積算内訳表!$F$4:'入札金額積算内訳表'!$F$6)=1, ROUNDUP(B26/入札金額積算内訳表!$F$4,0),
              IF(COUNTA(入札金額積算内訳表!$F$4:'入札金額積算内訳表'!$F$6)=2, ROUNDUP(B26/入札金額積算内訳表!$F$5,0),
                 ROUNDUP(B26/入札金額積算内訳表!$F$6,0))))</f>
        <v/>
      </c>
      <c r="G26" s="11" t="str">
        <f>IF(COUNTA(入札金額積算内訳表!$F$4:'入札金額積算内訳表'!$F$6)=0,"",
           IF(COUNTA(入札金額積算内訳表!$F$4:'入札金額積算内訳表'!$F$6)=1, F26*入札金額積算内訳表!$F$4 - B26,
              IF(COUNTA(入札金額積算内訳表!$F$4:'入札金額積算内訳表'!$F$6)=2, F26*入札金額積算内訳表!$F$5 - B26,
                 F26*入札金額積算内訳表!$F$6 - B26)))</f>
        <v/>
      </c>
      <c r="H26" s="12">
        <v>2</v>
      </c>
    </row>
    <row r="27" spans="1:9" ht="15" customHeight="1">
      <c r="A27" s="6" t="s">
        <v>24</v>
      </c>
      <c r="B27" s="7">
        <v>1100</v>
      </c>
      <c r="C27" s="8" t="str">
        <f>IF(COUNTA(入札金額積算内訳表!$F$4:'入札金額積算内訳表'!$F$6)=0,"",
           IF(COUNTA(入札金額積算内訳表!$F$4:'入札金額積算内訳表'!$F$6)=1,
              F27,
           IF(COUNTA(入札金額積算内訳表!$F$4:'入札金額積算内訳表'!$F$6)=2,
              MIN(QUOTIENT(G27, 入札金額積算内訳表!$F$5-入札金額積算内訳表!$F$4), F27),
              MIN(QUOTIENT(G27, 入札金額積算内訳表!$F$6-入札金額積算内訳表!$F$4), F27))))</f>
        <v/>
      </c>
      <c r="D27" s="9" t="str">
        <f>IF(COUNTA(入札金額積算内訳表!$F$4:'入札金額積算内訳表'!$F$6)&lt;=1,"",
           IF(COUNTA(入札金額積算内訳表!$F$4:'入札金額積算内訳表'!$F$6)=2,
              F27 - C27,
              MIN(QUOTIENT(G27 - C27*(入札金額積算内訳表!$F$6-入札金額積算内訳表!$F$4), 入札金額積算内訳表!$F$6-入札金額積算内訳表!$F$5), F27 - C27)))</f>
        <v/>
      </c>
      <c r="E27" s="8" t="str">
        <f>IF(COUNTA(入札金額積算内訳表!$F$4:'入札金額積算内訳表'!$F$6)&lt;=2, "", F27 - C27 - D27)</f>
        <v/>
      </c>
      <c r="F27" s="10" t="str">
        <f>IF(COUNTA(入札金額積算内訳表!$F$4:'入札金額積算内訳表'!$F$6)=0,"",
           IF(COUNTA(入札金額積算内訳表!$F$4:'入札金額積算内訳表'!$F$6)=1, ROUNDUP(B27/入札金額積算内訳表!$F$4,0),
              IF(COUNTA(入札金額積算内訳表!$F$4:'入札金額積算内訳表'!$F$6)=2, ROUNDUP(B27/入札金額積算内訳表!$F$5,0),
                 ROUNDUP(B27/入札金額積算内訳表!$F$6,0))))</f>
        <v/>
      </c>
      <c r="G27" s="11" t="str">
        <f>IF(COUNTA(入札金額積算内訳表!$F$4:'入札金額積算内訳表'!$F$6)=0,"",
           IF(COUNTA(入札金額積算内訳表!$F$4:'入札金額積算内訳表'!$F$6)=1, F27*入札金額積算内訳表!$F$4 - B27,
              IF(COUNTA(入札金額積算内訳表!$F$4:'入札金額積算内訳表'!$F$6)=2, F27*入札金額積算内訳表!$F$5 - B27,
                 F27*入札金額積算内訳表!$F$6 - B27)))</f>
        <v/>
      </c>
      <c r="H27" s="12">
        <v>2</v>
      </c>
    </row>
    <row r="28" spans="1:9" ht="15" customHeight="1">
      <c r="A28" s="6" t="s">
        <v>25</v>
      </c>
      <c r="B28" s="7">
        <v>1150</v>
      </c>
      <c r="C28" s="8" t="str">
        <f>IF(COUNTA(入札金額積算内訳表!$F$4:'入札金額積算内訳表'!$F$6)=0,"",
           IF(COUNTA(入札金額積算内訳表!$F$4:'入札金額積算内訳表'!$F$6)=1,
              F28,
           IF(COUNTA(入札金額積算内訳表!$F$4:'入札金額積算内訳表'!$F$6)=2,
              MIN(QUOTIENT(G28, 入札金額積算内訳表!$F$5-入札金額積算内訳表!$F$4), F28),
              MIN(QUOTIENT(G28, 入札金額積算内訳表!$F$6-入札金額積算内訳表!$F$4), F28))))</f>
        <v/>
      </c>
      <c r="D28" s="9" t="str">
        <f>IF(COUNTA(入札金額積算内訳表!$F$4:'入札金額積算内訳表'!$F$6)&lt;=1,"",
           IF(COUNTA(入札金額積算内訳表!$F$4:'入札金額積算内訳表'!$F$6)=2,
              F28 - C28,
              MIN(QUOTIENT(G28 - C28*(入札金額積算内訳表!$F$6-入札金額積算内訳表!$F$4), 入札金額積算内訳表!$F$6-入札金額積算内訳表!$F$5), F28 - C28)))</f>
        <v/>
      </c>
      <c r="E28" s="8" t="str">
        <f>IF(COUNTA(入札金額積算内訳表!$F$4:'入札金額積算内訳表'!$F$6)&lt;=2, "", F28 - C28 - D28)</f>
        <v/>
      </c>
      <c r="F28" s="10" t="str">
        <f>IF(COUNTA(入札金額積算内訳表!$F$4:'入札金額積算内訳表'!$F$6)=0,"",
           IF(COUNTA(入札金額積算内訳表!$F$4:'入札金額積算内訳表'!$F$6)=1, ROUNDUP(B28/入札金額積算内訳表!$F$4,0),
              IF(COUNTA(入札金額積算内訳表!$F$4:'入札金額積算内訳表'!$F$6)=2, ROUNDUP(B28/入札金額積算内訳表!$F$5,0),
                 ROUNDUP(B28/入札金額積算内訳表!$F$6,0))))</f>
        <v/>
      </c>
      <c r="G28" s="11" t="str">
        <f>IF(COUNTA(入札金額積算内訳表!$F$4:'入札金額積算内訳表'!$F$6)=0,"",
           IF(COUNTA(入札金額積算内訳表!$F$4:'入札金額積算内訳表'!$F$6)=1, F28*入札金額積算内訳表!$F$4 - B28,
              IF(COUNTA(入札金額積算内訳表!$F$4:'入札金額積算内訳表'!$F$6)=2, F28*入札金額積算内訳表!$F$5 - B28,
                 F28*入札金額積算内訳表!$F$6 - B28)))</f>
        <v/>
      </c>
      <c r="H28" s="12">
        <v>2</v>
      </c>
    </row>
    <row r="29" spans="1:9" ht="15" customHeight="1">
      <c r="A29" s="6" t="s">
        <v>26</v>
      </c>
      <c r="B29" s="7">
        <v>1200</v>
      </c>
      <c r="C29" s="8" t="str">
        <f>IF(COUNTA(入札金額積算内訳表!$F$4:'入札金額積算内訳表'!$F$6)=0,"",
           IF(COUNTA(入札金額積算内訳表!$F$4:'入札金額積算内訳表'!$F$6)=1,
              F29,
           IF(COUNTA(入札金額積算内訳表!$F$4:'入札金額積算内訳表'!$F$6)=2,
              MIN(QUOTIENT(G29, 入札金額積算内訳表!$F$5-入札金額積算内訳表!$F$4), F29),
              MIN(QUOTIENT(G29, 入札金額積算内訳表!$F$6-入札金額積算内訳表!$F$4), F29))))</f>
        <v/>
      </c>
      <c r="D29" s="9" t="str">
        <f>IF(COUNTA(入札金額積算内訳表!$F$4:'入札金額積算内訳表'!$F$6)&lt;=1,"",
           IF(COUNTA(入札金額積算内訳表!$F$4:'入札金額積算内訳表'!$F$6)=2,
              F29 - C29,
              MIN(QUOTIENT(G29 - C29*(入札金額積算内訳表!$F$6-入札金額積算内訳表!$F$4), 入札金額積算内訳表!$F$6-入札金額積算内訳表!$F$5), F29 - C29)))</f>
        <v/>
      </c>
      <c r="E29" s="8" t="str">
        <f>IF(COUNTA(入札金額積算内訳表!$F$4:'入札金額積算内訳表'!$F$6)&lt;=2, "", F29 - C29 - D29)</f>
        <v/>
      </c>
      <c r="F29" s="10" t="str">
        <f>IF(COUNTA(入札金額積算内訳表!$F$4:'入札金額積算内訳表'!$F$6)=0,"",
           IF(COUNTA(入札金額積算内訳表!$F$4:'入札金額積算内訳表'!$F$6)=1, ROUNDUP(B29/入札金額積算内訳表!$F$4,0),
              IF(COUNTA(入札金額積算内訳表!$F$4:'入札金額積算内訳表'!$F$6)=2, ROUNDUP(B29/入札金額積算内訳表!$F$5,0),
                 ROUNDUP(B29/入札金額積算内訳表!$F$6,0))))</f>
        <v/>
      </c>
      <c r="G29" s="11" t="str">
        <f>IF(COUNTA(入札金額積算内訳表!$F$4:'入札金額積算内訳表'!$F$6)=0,"",
           IF(COUNTA(入札金額積算内訳表!$F$4:'入札金額積算内訳表'!$F$6)=1, F29*入札金額積算内訳表!$F$4 - B29,
              IF(COUNTA(入札金額積算内訳表!$F$4:'入札金額積算内訳表'!$F$6)=2, F29*入札金額積算内訳表!$F$5 - B29,
                 F29*入札金額積算内訳表!$F$6 - B29)))</f>
        <v/>
      </c>
      <c r="H29" s="12">
        <v>2</v>
      </c>
    </row>
    <row r="30" spans="1:9" ht="15" customHeight="1">
      <c r="A30" s="6" t="s">
        <v>27</v>
      </c>
      <c r="B30" s="7">
        <v>1250</v>
      </c>
      <c r="C30" s="8" t="str">
        <f>IF(COUNTA(入札金額積算内訳表!$F$4:'入札金額積算内訳表'!$F$6)=0,"",
           IF(COUNTA(入札金額積算内訳表!$F$4:'入札金額積算内訳表'!$F$6)=1,
              F30,
           IF(COUNTA(入札金額積算内訳表!$F$4:'入札金額積算内訳表'!$F$6)=2,
              MIN(QUOTIENT(G30, 入札金額積算内訳表!$F$5-入札金額積算内訳表!$F$4), F30),
              MIN(QUOTIENT(G30, 入札金額積算内訳表!$F$6-入札金額積算内訳表!$F$4), F30))))</f>
        <v/>
      </c>
      <c r="D30" s="9" t="str">
        <f>IF(COUNTA(入札金額積算内訳表!$F$4:'入札金額積算内訳表'!$F$6)&lt;=1,"",
           IF(COUNTA(入札金額積算内訳表!$F$4:'入札金額積算内訳表'!$F$6)=2,
              F30 - C30,
              MIN(QUOTIENT(G30 - C30*(入札金額積算内訳表!$F$6-入札金額積算内訳表!$F$4), 入札金額積算内訳表!$F$6-入札金額積算内訳表!$F$5), F30 - C30)))</f>
        <v/>
      </c>
      <c r="E30" s="8" t="str">
        <f>IF(COUNTA(入札金額積算内訳表!$F$4:'入札金額積算内訳表'!$F$6)&lt;=2, "", F30 - C30 - D30)</f>
        <v/>
      </c>
      <c r="F30" s="10" t="str">
        <f>IF(COUNTA(入札金額積算内訳表!$F$4:'入札金額積算内訳表'!$F$6)=0,"",
           IF(COUNTA(入札金額積算内訳表!$F$4:'入札金額積算内訳表'!$F$6)=1, ROUNDUP(B30/入札金額積算内訳表!$F$4,0),
              IF(COUNTA(入札金額積算内訳表!$F$4:'入札金額積算内訳表'!$F$6)=2, ROUNDUP(B30/入札金額積算内訳表!$F$5,0),
                 ROUNDUP(B30/入札金額積算内訳表!$F$6,0))))</f>
        <v/>
      </c>
      <c r="G30" s="11" t="str">
        <f>IF(COUNTA(入札金額積算内訳表!$F$4:'入札金額積算内訳表'!$F$6)=0,"",
           IF(COUNTA(入札金額積算内訳表!$F$4:'入札金額積算内訳表'!$F$6)=1, F30*入札金額積算内訳表!$F$4 - B30,
              IF(COUNTA(入札金額積算内訳表!$F$4:'入札金額積算内訳表'!$F$6)=2, F30*入札金額積算内訳表!$F$5 - B30,
                 F30*入札金額積算内訳表!$F$6 - B30)))</f>
        <v/>
      </c>
      <c r="H30" s="12">
        <v>2</v>
      </c>
    </row>
    <row r="31" spans="1:9" ht="15" customHeight="1">
      <c r="A31" s="6" t="s">
        <v>28</v>
      </c>
      <c r="B31" s="7">
        <v>1300</v>
      </c>
      <c r="C31" s="8" t="str">
        <f>IF(COUNTA(入札金額積算内訳表!$F$4:'入札金額積算内訳表'!$F$6)=0,"",
           IF(COUNTA(入札金額積算内訳表!$F$4:'入札金額積算内訳表'!$F$6)=1,
              F31,
           IF(COUNTA(入札金額積算内訳表!$F$4:'入札金額積算内訳表'!$F$6)=2,
              MIN(QUOTIENT(G31, 入札金額積算内訳表!$F$5-入札金額積算内訳表!$F$4), F31),
              MIN(QUOTIENT(G31, 入札金額積算内訳表!$F$6-入札金額積算内訳表!$F$4), F31))))</f>
        <v/>
      </c>
      <c r="D31" s="9" t="str">
        <f>IF(COUNTA(入札金額積算内訳表!$F$4:'入札金額積算内訳表'!$F$6)&lt;=1,"",
           IF(COUNTA(入札金額積算内訳表!$F$4:'入札金額積算内訳表'!$F$6)=2,
              F31 - C31,
              MIN(QUOTIENT(G31 - C31*(入札金額積算内訳表!$F$6-入札金額積算内訳表!$F$4), 入札金額積算内訳表!$F$6-入札金額積算内訳表!$F$5), F31 - C31)))</f>
        <v/>
      </c>
      <c r="E31" s="8" t="str">
        <f>IF(COUNTA(入札金額積算内訳表!$F$4:'入札金額積算内訳表'!$F$6)&lt;=2, "", F31 - C31 - D31)</f>
        <v/>
      </c>
      <c r="F31" s="10" t="str">
        <f>IF(COUNTA(入札金額積算内訳表!$F$4:'入札金額積算内訳表'!$F$6)=0,"",
           IF(COUNTA(入札金額積算内訳表!$F$4:'入札金額積算内訳表'!$F$6)=1, ROUNDUP(B31/入札金額積算内訳表!$F$4,0),
              IF(COUNTA(入札金額積算内訳表!$F$4:'入札金額積算内訳表'!$F$6)=2, ROUNDUP(B31/入札金額積算内訳表!$F$5,0),
                 ROUNDUP(B31/入札金額積算内訳表!$F$6,0))))</f>
        <v/>
      </c>
      <c r="G31" s="11" t="str">
        <f>IF(COUNTA(入札金額積算内訳表!$F$4:'入札金額積算内訳表'!$F$6)=0,"",
           IF(COUNTA(入札金額積算内訳表!$F$4:'入札金額積算内訳表'!$F$6)=1, F31*入札金額積算内訳表!$F$4 - B31,
              IF(COUNTA(入札金額積算内訳表!$F$4:'入札金額積算内訳表'!$F$6)=2, F31*入札金額積算内訳表!$F$5 - B31,
                 F31*入札金額積算内訳表!$F$6 - B31)))</f>
        <v/>
      </c>
      <c r="H31" s="12">
        <v>1</v>
      </c>
      <c r="I31" s="13"/>
    </row>
    <row r="32" spans="1:9" ht="15" customHeight="1">
      <c r="A32" s="6" t="s">
        <v>29</v>
      </c>
      <c r="B32" s="7">
        <v>1350</v>
      </c>
      <c r="C32" s="8" t="str">
        <f>IF(COUNTA(入札金額積算内訳表!$F$4:'入札金額積算内訳表'!$F$6)=0,"",
           IF(COUNTA(入札金額積算内訳表!$F$4:'入札金額積算内訳表'!$F$6)=1,
              F32,
           IF(COUNTA(入札金額積算内訳表!$F$4:'入札金額積算内訳表'!$F$6)=2,
              MIN(QUOTIENT(G32, 入札金額積算内訳表!$F$5-入札金額積算内訳表!$F$4), F32),
              MIN(QUOTIENT(G32, 入札金額積算内訳表!$F$6-入札金額積算内訳表!$F$4), F32))))</f>
        <v/>
      </c>
      <c r="D32" s="9" t="str">
        <f>IF(COUNTA(入札金額積算内訳表!$F$4:'入札金額積算内訳表'!$F$6)&lt;=1,"",
           IF(COUNTA(入札金額積算内訳表!$F$4:'入札金額積算内訳表'!$F$6)=2,
              F32 - C32,
              MIN(QUOTIENT(G32 - C32*(入札金額積算内訳表!$F$6-入札金額積算内訳表!$F$4), 入札金額積算内訳表!$F$6-入札金額積算内訳表!$F$5), F32 - C32)))</f>
        <v/>
      </c>
      <c r="E32" s="8" t="str">
        <f>IF(COUNTA(入札金額積算内訳表!$F$4:'入札金額積算内訳表'!$F$6)&lt;=2, "", F32 - C32 - D32)</f>
        <v/>
      </c>
      <c r="F32" s="10" t="str">
        <f>IF(COUNTA(入札金額積算内訳表!$F$4:'入札金額積算内訳表'!$F$6)=0,"",
           IF(COUNTA(入札金額積算内訳表!$F$4:'入札金額積算内訳表'!$F$6)=1, ROUNDUP(B32/入札金額積算内訳表!$F$4,0),
              IF(COUNTA(入札金額積算内訳表!$F$4:'入札金額積算内訳表'!$F$6)=2, ROUNDUP(B32/入札金額積算内訳表!$F$5,0),
                 ROUNDUP(B32/入札金額積算内訳表!$F$6,0))))</f>
        <v/>
      </c>
      <c r="G32" s="11" t="str">
        <f>IF(COUNTA(入札金額積算内訳表!$F$4:'入札金額積算内訳表'!$F$6)=0,"",
           IF(COUNTA(入札金額積算内訳表!$F$4:'入札金額積算内訳表'!$F$6)=1, F32*入札金額積算内訳表!$F$4 - B32,
              IF(COUNTA(入札金額積算内訳表!$F$4:'入札金額積算内訳表'!$F$6)=2, F32*入札金額積算内訳表!$F$5 - B32,
                 F32*入札金額積算内訳表!$F$6 - B32)))</f>
        <v/>
      </c>
      <c r="H32" s="12">
        <v>2</v>
      </c>
      <c r="I32" s="13"/>
    </row>
    <row r="33" spans="1:14" ht="15" customHeight="1">
      <c r="A33" s="6" t="s">
        <v>30</v>
      </c>
      <c r="B33" s="7">
        <v>1400</v>
      </c>
      <c r="C33" s="8" t="str">
        <f>IF(COUNTA(入札金額積算内訳表!$F$4:'入札金額積算内訳表'!$F$6)=0,"",
           IF(COUNTA(入札金額積算内訳表!$F$4:'入札金額積算内訳表'!$F$6)=1,
              F33,
           IF(COUNTA(入札金額積算内訳表!$F$4:'入札金額積算内訳表'!$F$6)=2,
              MIN(QUOTIENT(G33, 入札金額積算内訳表!$F$5-入札金額積算内訳表!$F$4), F33),
              MIN(QUOTIENT(G33, 入札金額積算内訳表!$F$6-入札金額積算内訳表!$F$4), F33))))</f>
        <v/>
      </c>
      <c r="D33" s="9" t="str">
        <f>IF(COUNTA(入札金額積算内訳表!$F$4:'入札金額積算内訳表'!$F$6)&lt;=1,"",
           IF(COUNTA(入札金額積算内訳表!$F$4:'入札金額積算内訳表'!$F$6)=2,
              F33 - C33,
              MIN(QUOTIENT(G33 - C33*(入札金額積算内訳表!$F$6-入札金額積算内訳表!$F$4), 入札金額積算内訳表!$F$6-入札金額積算内訳表!$F$5), F33 - C33)))</f>
        <v/>
      </c>
      <c r="E33" s="8" t="str">
        <f>IF(COUNTA(入札金額積算内訳表!$F$4:'入札金額積算内訳表'!$F$6)&lt;=2, "", F33 - C33 - D33)</f>
        <v/>
      </c>
      <c r="F33" s="10" t="str">
        <f>IF(COUNTA(入札金額積算内訳表!$F$4:'入札金額積算内訳表'!$F$6)=0,"",
           IF(COUNTA(入札金額積算内訳表!$F$4:'入札金額積算内訳表'!$F$6)=1, ROUNDUP(B33/入札金額積算内訳表!$F$4,0),
              IF(COUNTA(入札金額積算内訳表!$F$4:'入札金額積算内訳表'!$F$6)=2, ROUNDUP(B33/入札金額積算内訳表!$F$5,0),
                 ROUNDUP(B33/入札金額積算内訳表!$F$6,0))))</f>
        <v/>
      </c>
      <c r="G33" s="11" t="str">
        <f>IF(COUNTA(入札金額積算内訳表!$F$4:'入札金額積算内訳表'!$F$6)=0,"",
           IF(COUNTA(入札金額積算内訳表!$F$4:'入札金額積算内訳表'!$F$6)=1, F33*入札金額積算内訳表!$F$4 - B33,
              IF(COUNTA(入札金額積算内訳表!$F$4:'入札金額積算内訳表'!$F$6)=2, F33*入札金額積算内訳表!$F$5 - B33,
                 F33*入札金額積算内訳表!$F$6 - B33)))</f>
        <v/>
      </c>
      <c r="H33" s="12">
        <v>2</v>
      </c>
      <c r="J33" s="89" t="s">
        <v>43</v>
      </c>
      <c r="K33" s="89"/>
      <c r="L33" s="89"/>
      <c r="M33" s="90"/>
      <c r="N33" s="91"/>
    </row>
    <row r="34" spans="1:14" ht="15" customHeight="1">
      <c r="A34" s="6" t="s">
        <v>31</v>
      </c>
      <c r="B34" s="7">
        <v>1450</v>
      </c>
      <c r="C34" s="8" t="str">
        <f>IF(COUNTA(入札金額積算内訳表!$F$4:'入札金額積算内訳表'!$F$6)=0,"",
           IF(COUNTA(入札金額積算内訳表!$F$4:'入札金額積算内訳表'!$F$6)=1,
              F34,
           IF(COUNTA(入札金額積算内訳表!$F$4:'入札金額積算内訳表'!$F$6)=2,
              MIN(QUOTIENT(G34, 入札金額積算内訳表!$F$5-入札金額積算内訳表!$F$4), F34),
              MIN(QUOTIENT(G34, 入札金額積算内訳表!$F$6-入札金額積算内訳表!$F$4), F34))))</f>
        <v/>
      </c>
      <c r="D34" s="9" t="str">
        <f>IF(COUNTA(入札金額積算内訳表!$F$4:'入札金額積算内訳表'!$F$6)&lt;=1,"",
           IF(COUNTA(入札金額積算内訳表!$F$4:'入札金額積算内訳表'!$F$6)=2,
              F34 - C34,
              MIN(QUOTIENT(G34 - C34*(入札金額積算内訳表!$F$6-入札金額積算内訳表!$F$4), 入札金額積算内訳表!$F$6-入札金額積算内訳表!$F$5), F34 - C34)))</f>
        <v/>
      </c>
      <c r="E34" s="8" t="str">
        <f>IF(COUNTA(入札金額積算内訳表!$F$4:'入札金額積算内訳表'!$F$6)&lt;=2, "", F34 - C34 - D34)</f>
        <v/>
      </c>
      <c r="F34" s="10" t="str">
        <f>IF(COUNTA(入札金額積算内訳表!$F$4:'入札金額積算内訳表'!$F$6)=0,"",
           IF(COUNTA(入札金額積算内訳表!$F$4:'入札金額積算内訳表'!$F$6)=1, ROUNDUP(B34/入札金額積算内訳表!$F$4,0),
              IF(COUNTA(入札金額積算内訳表!$F$4:'入札金額積算内訳表'!$F$6)=2, ROUNDUP(B34/入札金額積算内訳表!$F$5,0),
                 ROUNDUP(B34/入札金額積算内訳表!$F$6,0))))</f>
        <v/>
      </c>
      <c r="G34" s="11" t="str">
        <f>IF(COUNTA(入札金額積算内訳表!$F$4:'入札金額積算内訳表'!$F$6)=0,"",
           IF(COUNTA(入札金額積算内訳表!$F$4:'入札金額積算内訳表'!$F$6)=1, F34*入札金額積算内訳表!$F$4 - B34,
              IF(COUNTA(入札金額積算内訳表!$F$4:'入札金額積算内訳表'!$F$6)=2, F34*入札金額積算内訳表!$F$5 - B34,
                 F34*入札金額積算内訳表!$F$6 - B34)))</f>
        <v/>
      </c>
      <c r="H34" s="12">
        <v>0</v>
      </c>
      <c r="J34" s="82" t="s">
        <v>32</v>
      </c>
      <c r="K34" s="83"/>
      <c r="L34" s="83"/>
      <c r="M34" s="84"/>
      <c r="N34" s="5" t="s">
        <v>33</v>
      </c>
    </row>
    <row r="35" spans="1:14" ht="15" customHeight="1">
      <c r="A35" s="6" t="s">
        <v>34</v>
      </c>
      <c r="B35" s="7">
        <v>1500</v>
      </c>
      <c r="C35" s="8" t="str">
        <f>IF(COUNTA(入札金額積算内訳表!$F$4:'入札金額積算内訳表'!$F$6)=0,"",
           IF(COUNTA(入札金額積算内訳表!$F$4:'入札金額積算内訳表'!$F$6)=1,
              F35,
           IF(COUNTA(入札金額積算内訳表!$F$4:'入札金額積算内訳表'!$F$6)=2,
              MIN(QUOTIENT(G35, 入札金額積算内訳表!$F$5-入札金額積算内訳表!$F$4), F35),
              MIN(QUOTIENT(G35, 入札金額積算内訳表!$F$6-入札金額積算内訳表!$F$4), F35))))</f>
        <v/>
      </c>
      <c r="D35" s="9" t="str">
        <f>IF(COUNTA(入札金額積算内訳表!$F$4:'入札金額積算内訳表'!$F$6)&lt;=1,"",
           IF(COUNTA(入札金額積算内訳表!$F$4:'入札金額積算内訳表'!$F$6)=2,
              F35 - C35,
              MIN(QUOTIENT(G35 - C35*(入札金額積算内訳表!$F$6-入札金額積算内訳表!$F$4), 入札金額積算内訳表!$F$6-入札金額積算内訳表!$F$5), F35 - C35)))</f>
        <v/>
      </c>
      <c r="E35" s="8" t="str">
        <f>IF(COUNTA(入札金額積算内訳表!$F$4:'入札金額積算内訳表'!$F$6)&lt;=2, "", F35 - C35 - D35)</f>
        <v/>
      </c>
      <c r="F35" s="10" t="str">
        <f>IF(COUNTA(入札金額積算内訳表!$F$4:'入札金額積算内訳表'!$F$6)=0,"",
           IF(COUNTA(入札金額積算内訳表!$F$4:'入札金額積算内訳表'!$F$6)=1, ROUNDUP(B35/入札金額積算内訳表!$F$4,0),
              IF(COUNTA(入札金額積算内訳表!$F$4:'入札金額積算内訳表'!$F$6)=2, ROUNDUP(B35/入札金額積算内訳表!$F$5,0),
                 ROUNDUP(B35/入札金額積算内訳表!$F$6,0))))</f>
        <v/>
      </c>
      <c r="G35" s="11" t="str">
        <f>IF(COUNTA(入札金額積算内訳表!$F$4:'入札金額積算内訳表'!$F$6)=0,"",
           IF(COUNTA(入札金額積算内訳表!$F$4:'入札金額積算内訳表'!$F$6)=1, F35*入札金額積算内訳表!$F$4 - B35,
              IF(COUNTA(入札金額積算内訳表!$F$4:'入札金額積算内訳表'!$F$6)=2, F35*入札金額積算内訳表!$F$5 - B35,
                 F35*入札金額積算内訳表!$F$6 - B35)))</f>
        <v/>
      </c>
      <c r="H35" s="12">
        <v>2</v>
      </c>
      <c r="J35" s="85"/>
      <c r="K35" s="86"/>
      <c r="L35" s="86"/>
      <c r="M35" s="87"/>
      <c r="N35" s="34" t="s">
        <v>35</v>
      </c>
    </row>
    <row r="36" spans="1:14" ht="15" customHeight="1">
      <c r="A36" s="6" t="s">
        <v>36</v>
      </c>
      <c r="B36" s="7">
        <v>1550</v>
      </c>
      <c r="C36" s="8" t="str">
        <f>IF(COUNTA(入札金額積算内訳表!$F$4:'入札金額積算内訳表'!$F$6)=0,"",
           IF(COUNTA(入札金額積算内訳表!$F$4:'入札金額積算内訳表'!$F$6)=1,
              F36,
           IF(COUNTA(入札金額積算内訳表!$F$4:'入札金額積算内訳表'!$F$6)=2,
              MIN(QUOTIENT(G36, 入札金額積算内訳表!$F$5-入札金額積算内訳表!$F$4), F36),
              MIN(QUOTIENT(G36, 入札金額積算内訳表!$F$6-入札金額積算内訳表!$F$4), F36))))</f>
        <v/>
      </c>
      <c r="D36" s="9" t="str">
        <f>IF(COUNTA(入札金額積算内訳表!$F$4:'入札金額積算内訳表'!$F$6)&lt;=1,"",
           IF(COUNTA(入札金額積算内訳表!$F$4:'入札金額積算内訳表'!$F$6)=2,
              F36 - C36,
              MIN(QUOTIENT(G36 - C36*(入札金額積算内訳表!$F$6-入札金額積算内訳表!$F$4), 入札金額積算内訳表!$F$6-入札金額積算内訳表!$F$5), F36 - C36)))</f>
        <v/>
      </c>
      <c r="E36" s="8" t="str">
        <f>IF(COUNTA(入札金額積算内訳表!$F$4:'入札金額積算内訳表'!$F$6)&lt;=2, "", F36 - C36 - D36)</f>
        <v/>
      </c>
      <c r="F36" s="10" t="str">
        <f>IF(COUNTA(入札金額積算内訳表!$F$4:'入札金額積算内訳表'!$F$6)=0,"",
           IF(COUNTA(入札金額積算内訳表!$F$4:'入札金額積算内訳表'!$F$6)=1, ROUNDUP(B36/入札金額積算内訳表!$F$4,0),
              IF(COUNTA(入札金額積算内訳表!$F$4:'入札金額積算内訳表'!$F$6)=2, ROUNDUP(B36/入札金額積算内訳表!$F$5,0),
                 ROUNDUP(B36/入札金額積算内訳表!$F$6,0))))</f>
        <v/>
      </c>
      <c r="G36" s="11" t="str">
        <f>IF(COUNTA(入札金額積算内訳表!$F$4:'入札金額積算内訳表'!$F$6)=0,"",
           IF(COUNTA(入札金額積算内訳表!$F$4:'入札金額積算内訳表'!$F$6)=1, F36*入札金額積算内訳表!$F$4 - B36,
              IF(COUNTA(入札金額積算内訳表!$F$4:'入札金額積算内訳表'!$F$6)=2, F36*入札金額積算内訳表!$F$5 - B36,
                 F36*入札金額積算内訳表!$F$6 - B36)))</f>
        <v/>
      </c>
      <c r="H36" s="12">
        <v>2</v>
      </c>
      <c r="J36" s="35">
        <f>入札金額積算内訳表!D4</f>
        <v>1</v>
      </c>
      <c r="K36" s="7" t="s">
        <v>37</v>
      </c>
      <c r="L36" s="33" t="str">
        <f>IF(入札金額積算内訳表!F4=0,"",入札金額積算内訳表!F4)</f>
        <v/>
      </c>
      <c r="M36" s="3" t="s">
        <v>38</v>
      </c>
      <c r="N36" s="26">
        <f>SUMPRODUCT(C6:C38,H6:H38)</f>
        <v>0</v>
      </c>
    </row>
    <row r="37" spans="1:14" ht="15" customHeight="1">
      <c r="A37" s="6" t="s">
        <v>39</v>
      </c>
      <c r="B37" s="7">
        <v>1600</v>
      </c>
      <c r="C37" s="8" t="str">
        <f>IF(COUNTA(入札金額積算内訳表!$F$4:'入札金額積算内訳表'!$F$6)=0,"",
           IF(COUNTA(入札金額積算内訳表!$F$4:'入札金額積算内訳表'!$F$6)=1,
              F37,
           IF(COUNTA(入札金額積算内訳表!$F$4:'入札金額積算内訳表'!$F$6)=2,
              MIN(QUOTIENT(G37, 入札金額積算内訳表!$F$5-入札金額積算内訳表!$F$4), F37),
              MIN(QUOTIENT(G37, 入札金額積算内訳表!$F$6-入札金額積算内訳表!$F$4), F37))))</f>
        <v/>
      </c>
      <c r="D37" s="9" t="str">
        <f>IF(COUNTA(入札金額積算内訳表!$F$4:'入札金額積算内訳表'!$F$6)&lt;=1,"",
           IF(COUNTA(入札金額積算内訳表!$F$4:'入札金額積算内訳表'!$F$6)=2,
              F37 - C37,
              MIN(QUOTIENT(G37 - C37*(入札金額積算内訳表!$F$6-入札金額積算内訳表!$F$4), 入札金額積算内訳表!$F$6-入札金額積算内訳表!$F$5), F37 - C37)))</f>
        <v/>
      </c>
      <c r="E37" s="8" t="str">
        <f>IF(COUNTA(入札金額積算内訳表!$F$4:'入札金額積算内訳表'!$F$6)&lt;=2, "", F37 - C37 - D37)</f>
        <v/>
      </c>
      <c r="F37" s="10" t="str">
        <f>IF(COUNTA(入札金額積算内訳表!$F$4:'入札金額積算内訳表'!$F$6)=0,"",
           IF(COUNTA(入札金額積算内訳表!$F$4:'入札金額積算内訳表'!$F$6)=1, ROUNDUP(B37/入札金額積算内訳表!$F$4,0),
              IF(COUNTA(入札金額積算内訳表!$F$4:'入札金額積算内訳表'!$F$6)=2, ROUNDUP(B37/入札金額積算内訳表!$F$5,0),
                 ROUNDUP(B37/入札金額積算内訳表!$F$6,0))))</f>
        <v/>
      </c>
      <c r="G37" s="11" t="str">
        <f>IF(COUNTA(入札金額積算内訳表!$F$4:'入札金額積算内訳表'!$F$6)=0,"",
           IF(COUNTA(入札金額積算内訳表!$F$4:'入札金額積算内訳表'!$F$6)=1, F37*入札金額積算内訳表!$F$4 - B37,
              IF(COUNTA(入札金額積算内訳表!$F$4:'入札金額積算内訳表'!$F$6)=2, F37*入札金額積算内訳表!$F$5 - B37,
                 F37*入札金額積算内訳表!$F$6 - B37)))</f>
        <v/>
      </c>
      <c r="H37" s="12">
        <v>0</v>
      </c>
      <c r="I37" s="88"/>
      <c r="J37" s="35" t="str">
        <f>入札金額積算内訳表!D5</f>
        <v/>
      </c>
      <c r="K37" s="7" t="s">
        <v>37</v>
      </c>
      <c r="L37" s="33" t="str">
        <f>IF(入札金額積算内訳表!F5=0,"",入札金額積算内訳表!F5)</f>
        <v/>
      </c>
      <c r="M37" s="3" t="s">
        <v>38</v>
      </c>
      <c r="N37" s="26">
        <f>SUMPRODUCT(D6:D38,H6:H38)</f>
        <v>0</v>
      </c>
    </row>
    <row r="38" spans="1:14" ht="15" customHeight="1">
      <c r="A38" s="6" t="s">
        <v>40</v>
      </c>
      <c r="B38" s="15">
        <v>2600</v>
      </c>
      <c r="C38" s="8" t="str">
        <f>IF(COUNTA(入札金額積算内訳表!$F$4:'入札金額積算内訳表'!$F$6)=0,"",
           IF(COUNTA(入札金額積算内訳表!$F$4:'入札金額積算内訳表'!$F$6)=1,
              F38,
           IF(COUNTA(入札金額積算内訳表!$F$4:'入札金額積算内訳表'!$F$6)=2,
              MIN(QUOTIENT(G38, 入札金額積算内訳表!$F$5-入札金額積算内訳表!$F$4), F38),
              MIN(QUOTIENT(G38, 入札金額積算内訳表!$F$6-入札金額積算内訳表!$F$4), F38))))</f>
        <v/>
      </c>
      <c r="D38" s="9" t="str">
        <f>IF(COUNTA(入札金額積算内訳表!$F$4:'入札金額積算内訳表'!$F$6)&lt;=1,"",
           IF(COUNTA(入札金額積算内訳表!$F$4:'入札金額積算内訳表'!$F$6)=2,
              F38 - C38,
              MIN(QUOTIENT(G38 - C38*(入札金額積算内訳表!$F$6-入札金額積算内訳表!$F$4), 入札金額積算内訳表!$F$6-入札金額積算内訳表!$F$5), F38 - C38)))</f>
        <v/>
      </c>
      <c r="E38" s="8" t="str">
        <f>IF(COUNTA(入札金額積算内訳表!$F$4:'入札金額積算内訳表'!$F$6)&lt;=2, "", F38 - C38 - D38)</f>
        <v/>
      </c>
      <c r="F38" s="10" t="str">
        <f>IF(COUNTA(入札金額積算内訳表!$F$4:'入札金額積算内訳表'!$F$6)=0,"",
           IF(COUNTA(入札金額積算内訳表!$F$4:'入札金額積算内訳表'!$F$6)=1, ROUNDUP(B38/入札金額積算内訳表!$F$4,0),
              IF(COUNTA(入札金額積算内訳表!$F$4:'入札金額積算内訳表'!$F$6)=2, ROUNDUP(B38/入札金額積算内訳表!$F$5,0),
                 ROUNDUP(B38/入札金額積算内訳表!$F$6,0))))</f>
        <v/>
      </c>
      <c r="G38" s="11" t="str">
        <f>IF(COUNTA(入札金額積算内訳表!$F$4:'入札金額積算内訳表'!$F$6)=0,"",
           IF(COUNTA(入札金額積算内訳表!$F$4:'入札金額積算内訳表'!$F$6)=1, F38*入札金額積算内訳表!$F$4 - B38,
              IF(COUNTA(入札金額積算内訳表!$F$4:'入札金額積算内訳表'!$F$6)=2, F38*入札金額積算内訳表!$F$5 - B38,
                 F38*入札金額積算内訳表!$F$6 - B38)))</f>
        <v/>
      </c>
      <c r="H38" s="16">
        <v>2</v>
      </c>
      <c r="I38" s="86"/>
      <c r="J38" s="35" t="str">
        <f>入札金額積算内訳表!D6</f>
        <v/>
      </c>
      <c r="K38" s="7" t="s">
        <v>37</v>
      </c>
      <c r="L38" s="33" t="str">
        <f>IF(入札金額積算内訳表!F6=0,"",入札金額積算内訳表!F6)</f>
        <v/>
      </c>
      <c r="M38" s="3" t="s">
        <v>38</v>
      </c>
      <c r="N38" s="26">
        <f>SUMPRODUCT(E6:E38,H6:H38)</f>
        <v>0</v>
      </c>
    </row>
    <row r="39" spans="1:14" ht="15" customHeight="1">
      <c r="A39" s="78" t="s">
        <v>41</v>
      </c>
      <c r="B39" s="79"/>
      <c r="C39" s="14"/>
      <c r="D39" s="14"/>
      <c r="E39" s="14"/>
      <c r="F39" s="14"/>
      <c r="G39" s="14"/>
      <c r="H39" s="17">
        <f>SUM(H6:H38)</f>
        <v>4188</v>
      </c>
      <c r="I39" s="31"/>
      <c r="J39" s="80" t="s">
        <v>41</v>
      </c>
      <c r="K39" s="81"/>
      <c r="L39" s="81"/>
      <c r="M39" s="81"/>
      <c r="N39" s="26">
        <f>SUM(N36:N38)</f>
        <v>0</v>
      </c>
    </row>
    <row r="40" spans="1:14" ht="8.5" customHeight="1">
      <c r="E40" s="24"/>
      <c r="F40" s="24"/>
      <c r="G40" s="24"/>
      <c r="H40" s="24"/>
      <c r="I40" s="18"/>
    </row>
    <row r="42" spans="1:14" ht="3" customHeight="1"/>
    <row r="43" spans="1:14" ht="18.75" customHeight="1"/>
    <row r="44" spans="1:14" ht="16.149999999999999" customHeight="1"/>
    <row r="45" spans="1:14" ht="16.149999999999999" customHeight="1"/>
    <row r="46" spans="1:14" ht="16.899999999999999" customHeight="1"/>
    <row r="47" spans="1:14" ht="16.899999999999999" customHeight="1"/>
    <row r="48" spans="1:14" ht="16.899999999999999" customHeight="1"/>
    <row r="49" s="2" customFormat="1" ht="16.899999999999999" customHeight="1"/>
  </sheetData>
  <sheetProtection algorithmName="SHA-512" hashValue="DWldV4afKCpm1qOpzj4EcbwlXVtq58VhM7Q0u0wBNIeobPubSmyOQN71nBOUwxNBgd1F72zVORzfYW6wBA/uPw==" saltValue="KboVRWdbB388DduV1Qgoyw==" spinCount="100000" sheet="1" objects="1" scenarios="1"/>
  <mergeCells count="10">
    <mergeCell ref="A1:H1"/>
    <mergeCell ref="A3:H3"/>
    <mergeCell ref="A4:B5"/>
    <mergeCell ref="C4:E4"/>
    <mergeCell ref="H4:H5"/>
    <mergeCell ref="A39:B39"/>
    <mergeCell ref="J39:M39"/>
    <mergeCell ref="J34:M35"/>
    <mergeCell ref="I37:I38"/>
    <mergeCell ref="J33:N33"/>
  </mergeCells>
  <phoneticPr fontId="4"/>
  <pageMargins left="0.43307086614173229" right="0.23622047244094491" top="0.19685039370078741" bottom="0.15748031496062989" header="0.31496062992125978" footer="0.31496062992125978"/>
  <pageSetup paperSize="9" scale="88" orientation="landscape" r:id="rId1"/>
  <rowBreaks count="1" manualBreakCount="1">
    <brk id="35" max="14" man="1"/>
  </rowBreaks>
  <colBreaks count="1" manualBreakCount="1">
    <brk id="9" max="3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0E8C9-447E-4217-BFCB-5D3E1B55FAF5}">
  <sheetPr>
    <tabColor rgb="FF92D050"/>
    <pageSetUpPr fitToPage="1"/>
  </sheetPr>
  <dimension ref="A1:O49"/>
  <sheetViews>
    <sheetView view="pageBreakPreview" zoomScaleNormal="100" zoomScaleSheetLayoutView="100" workbookViewId="0">
      <selection sqref="A1:H1"/>
    </sheetView>
  </sheetViews>
  <sheetFormatPr defaultColWidth="9" defaultRowHeight="18"/>
  <cols>
    <col min="1" max="1" width="13" style="2" customWidth="1"/>
    <col min="2" max="2" width="4.58203125" style="2" hidden="1" customWidth="1"/>
    <col min="3" max="5" width="11.83203125" style="2" customWidth="1"/>
    <col min="6" max="6" width="8.75" style="2" hidden="1" customWidth="1"/>
    <col min="7" max="7" width="8.58203125" style="2" hidden="1" customWidth="1"/>
    <col min="8" max="8" width="21.58203125" style="2" customWidth="1"/>
    <col min="9" max="9" width="13.83203125" style="2" customWidth="1"/>
    <col min="10" max="10" width="6.83203125" style="2" customWidth="1"/>
    <col min="11" max="11" width="3.33203125" style="2" customWidth="1"/>
    <col min="12" max="12" width="6.83203125" style="2" customWidth="1"/>
    <col min="13" max="13" width="4.08203125" style="2" customWidth="1"/>
    <col min="14" max="14" width="31.33203125" style="2" customWidth="1"/>
    <col min="15" max="15" width="10.58203125" style="2" customWidth="1"/>
    <col min="16" max="16" width="9" style="2" customWidth="1"/>
    <col min="17" max="16384" width="9" style="2"/>
  </cols>
  <sheetData>
    <row r="1" spans="1:14" ht="25.5" customHeight="1">
      <c r="A1" s="92" t="s">
        <v>45</v>
      </c>
      <c r="B1" s="93"/>
      <c r="C1" s="93"/>
      <c r="D1" s="93"/>
      <c r="E1" s="93"/>
      <c r="F1" s="93"/>
      <c r="G1" s="93"/>
      <c r="H1" s="93"/>
      <c r="I1" s="1"/>
      <c r="M1" s="19"/>
      <c r="N1" s="19"/>
    </row>
    <row r="2" spans="1:14" ht="6" customHeight="1"/>
    <row r="3" spans="1:14" ht="16.149999999999999" customHeight="1">
      <c r="A3" s="89" t="s">
        <v>0</v>
      </c>
      <c r="B3" s="79"/>
      <c r="C3" s="79"/>
      <c r="D3" s="79"/>
      <c r="E3" s="79"/>
      <c r="F3" s="79"/>
      <c r="G3" s="79"/>
      <c r="H3" s="94"/>
    </row>
    <row r="4" spans="1:14" ht="16.149999999999999" customHeight="1">
      <c r="A4" s="95" t="s">
        <v>1</v>
      </c>
      <c r="B4" s="93"/>
      <c r="C4" s="89" t="s">
        <v>2</v>
      </c>
      <c r="D4" s="79"/>
      <c r="E4" s="94"/>
      <c r="F4" s="4"/>
      <c r="G4" s="4"/>
      <c r="H4" s="98" t="s">
        <v>81</v>
      </c>
    </row>
    <row r="5" spans="1:14" ht="21.75" customHeight="1">
      <c r="A5" s="96"/>
      <c r="B5" s="97"/>
      <c r="C5" s="5" t="str">
        <f>_xlfn.TEXTJOIN("", TRUE, J36:M36)</f>
        <v>1～部</v>
      </c>
      <c r="D5" s="5" t="str">
        <f>_xlfn.TEXTJOIN("", TRUE, J37:M37)</f>
        <v>～部</v>
      </c>
      <c r="E5" s="5" t="str">
        <f>_xlfn.TEXTJOIN("", TRUE, J38:M38)</f>
        <v>～部</v>
      </c>
      <c r="F5" s="3"/>
      <c r="G5" s="3"/>
      <c r="H5" s="99"/>
    </row>
    <row r="6" spans="1:14" ht="15" customHeight="1">
      <c r="A6" s="6" t="s">
        <v>3</v>
      </c>
      <c r="B6" s="7">
        <v>50</v>
      </c>
      <c r="C6" s="8" t="str">
        <f>IF(COUNTA(入札金額積算内訳表!$F$7:'入札金額積算内訳表'!$F$9)=0,"",
           IF(COUNTA(入札金額積算内訳表!$F$7:'入札金額積算内訳表'!$F$9)=1,
              F6,
           IF(COUNTA(入札金額積算内訳表!$F$7:'入札金額積算内訳表'!$F$9)=2,
              MIN(QUOTIENT(G6, 入札金額積算内訳表!$F$8-入札金額積算内訳表!$F$7), F6),
              MIN(QUOTIENT(G6, 入札金額積算内訳表!$F$9-入札金額積算内訳表!$F$7), F6))))</f>
        <v/>
      </c>
      <c r="D6" s="9" t="str">
        <f>IF(COUNTA(入札金額積算内訳表!$F$7:'入札金額積算内訳表'!$F$9)&lt;=1,"",
           IF(COUNTA(入札金額積算内訳表!$F$7:'入札金額積算内訳表'!$F$9)=2,
              F6 - C6,
              MIN(QUOTIENT(G6 - C6*(入札金額積算内訳表!$F$9-入札金額積算内訳表!$F$7), 入札金額積算内訳表!$F$9-入札金額積算内訳表!$F$8), F6 - C6)))</f>
        <v/>
      </c>
      <c r="E6" s="8" t="str">
        <f>IF(COUNTA(入札金額積算内訳表!$F$7:'入札金額積算内訳表'!$F$9)&lt;=2, "", F6 - C6 - D6)</f>
        <v/>
      </c>
      <c r="F6" s="10" t="str">
        <f>IF(COUNTA(入札金額積算内訳表!$F$7:'入札金額積算内訳表'!$F$9)=0,"",
           IF(COUNTA(入札金額積算内訳表!$F$7:'入札金額積算内訳表'!$F$9)=1, ROUNDUP(B6/入札金額積算内訳表!$F$7,0),
              IF(COUNTA(入札金額積算内訳表!$F$7:'入札金額積算内訳表'!$F$9)=2, ROUNDUP(B6/入札金額積算内訳表!$F$8,0),
                 ROUNDUP(B6/入札金額積算内訳表!$F$9,0))))</f>
        <v/>
      </c>
      <c r="G6" s="11" t="str">
        <f>IF(COUNTA(入札金額積算内訳表!$F$7:'入札金額積算内訳表'!$F$9)=0,"",
           IF(COUNTA(入札金額積算内訳表!$F$7:'入札金額積算内訳表'!$F$9)=1, F6*入札金額積算内訳表!$F$7 - B6,
              IF(COUNTA(入札金額積算内訳表!$F$7:'入札金額積算内訳表'!$F$9)=2, F6*入札金額積算内訳表!$F$8 - B6,
                 F6*入札金額積算内訳表!$F$9 - B6)))</f>
        <v/>
      </c>
      <c r="H6" s="12">
        <v>1961</v>
      </c>
    </row>
    <row r="7" spans="1:14" ht="15" customHeight="1">
      <c r="A7" s="6" t="s">
        <v>4</v>
      </c>
      <c r="B7" s="7">
        <v>100</v>
      </c>
      <c r="C7" s="8" t="str">
        <f>IF(COUNTA(入札金額積算内訳表!$F$7:'入札金額積算内訳表'!$F$9)=0,"",
           IF(COUNTA(入札金額積算内訳表!$F$7:'入札金額積算内訳表'!$F$9)=1,
              F7,
           IF(COUNTA(入札金額積算内訳表!$F$7:'入札金額積算内訳表'!$F$9)=2,
              MIN(QUOTIENT(G7, 入札金額積算内訳表!$F$8-入札金額積算内訳表!$F$7), F7),
              MIN(QUOTIENT(G7, 入札金額積算内訳表!$F$9-入札金額積算内訳表!$F$7), F7))))</f>
        <v/>
      </c>
      <c r="D7" s="9" t="str">
        <f>IF(COUNTA(入札金額積算内訳表!$F$7:'入札金額積算内訳表'!$F$9)&lt;=1,"",
           IF(COUNTA(入札金額積算内訳表!$F$7:'入札金額積算内訳表'!$F$9)=2,
              F7 - C7,
              MIN(QUOTIENT(G7 - C7*(入札金額積算内訳表!$F$9-入札金額積算内訳表!$F$7), 入札金額積算内訳表!$F$9-入札金額積算内訳表!$F$8), F7 - C7)))</f>
        <v/>
      </c>
      <c r="E7" s="8" t="str">
        <f>IF(COUNTA(入札金額積算内訳表!$F$7:'入札金額積算内訳表'!$F$9)&lt;=2, "", F7 - C7 - D7)</f>
        <v/>
      </c>
      <c r="F7" s="10" t="str">
        <f>IF(COUNTA(入札金額積算内訳表!$F$7:'入札金額積算内訳表'!$F$9)=0,"",
           IF(COUNTA(入札金額積算内訳表!$F$7:'入札金額積算内訳表'!$F$9)=1, ROUNDUP(B7/入札金額積算内訳表!$F$7,0),
              IF(COUNTA(入札金額積算内訳表!$F$7:'入札金額積算内訳表'!$F$9)=2, ROUNDUP(B7/入札金額積算内訳表!$F$8,0),
                 ROUNDUP(B7/入札金額積算内訳表!$F$9,0))))</f>
        <v/>
      </c>
      <c r="G7" s="11" t="str">
        <f>IF(COUNTA(入札金額積算内訳表!$F$7:'入札金額積算内訳表'!$F$9)=0,"",
           IF(COUNTA(入札金額積算内訳表!$F$7:'入札金額積算内訳表'!$F$9)=1, F7*入札金額積算内訳表!$F$7 - B7,
              IF(COUNTA(入札金額積算内訳表!$F$7:'入札金額積算内訳表'!$F$9)=2, F7*入札金額積算内訳表!$F$8 - B7,
                 F7*入札金額積算内訳表!$F$9 - B7)))</f>
        <v/>
      </c>
      <c r="H7" s="12">
        <v>850</v>
      </c>
    </row>
    <row r="8" spans="1:14" ht="15" customHeight="1">
      <c r="A8" s="6" t="s">
        <v>5</v>
      </c>
      <c r="B8" s="7">
        <v>150</v>
      </c>
      <c r="C8" s="8" t="str">
        <f>IF(COUNTA(入札金額積算内訳表!$F$7:'入札金額積算内訳表'!$F$9)=0,"",
           IF(COUNTA(入札金額積算内訳表!$F$7:'入札金額積算内訳表'!$F$9)=1,
              F8,
           IF(COUNTA(入札金額積算内訳表!$F$7:'入札金額積算内訳表'!$F$9)=2,
              MIN(QUOTIENT(G8, 入札金額積算内訳表!$F$8-入札金額積算内訳表!$F$7), F8),
              MIN(QUOTIENT(G8, 入札金額積算内訳表!$F$9-入札金額積算内訳表!$F$7), F8))))</f>
        <v/>
      </c>
      <c r="D8" s="9" t="str">
        <f>IF(COUNTA(入札金額積算内訳表!$F$7:'入札金額積算内訳表'!$F$9)&lt;=1,"",
           IF(COUNTA(入札金額積算内訳表!$F$7:'入札金額積算内訳表'!$F$9)=2,
              F8 - C8,
              MIN(QUOTIENT(G8 - C8*(入札金額積算内訳表!$F$9-入札金額積算内訳表!$F$7), 入札金額積算内訳表!$F$9-入札金額積算内訳表!$F$8), F8 - C8)))</f>
        <v/>
      </c>
      <c r="E8" s="8" t="str">
        <f>IF(COUNTA(入札金額積算内訳表!$F$7:'入札金額積算内訳表'!$F$9)&lt;=2, "", F8 - C8 - D8)</f>
        <v/>
      </c>
      <c r="F8" s="10" t="str">
        <f>IF(COUNTA(入札金額積算内訳表!$F$7:'入札金額積算内訳表'!$F$9)=0,"",
           IF(COUNTA(入札金額積算内訳表!$F$7:'入札金額積算内訳表'!$F$9)=1, ROUNDUP(B8/入札金額積算内訳表!$F$7,0),
              IF(COUNTA(入札金額積算内訳表!$F$7:'入札金額積算内訳表'!$F$9)=2, ROUNDUP(B8/入札金額積算内訳表!$F$8,0),
                 ROUNDUP(B8/入札金額積算内訳表!$F$9,0))))</f>
        <v/>
      </c>
      <c r="G8" s="11" t="str">
        <f>IF(COUNTA(入札金額積算内訳表!$F$7:'入札金額積算内訳表'!$F$9)=0,"",
           IF(COUNTA(入札金額積算内訳表!$F$7:'入札金額積算内訳表'!$F$9)=1, F8*入札金額積算内訳表!$F$7 - B8,
              IF(COUNTA(入札金額積算内訳表!$F$7:'入札金額積算内訳表'!$F$9)=2, F8*入札金額積算内訳表!$F$8 - B8,
                 F8*入札金額積算内訳表!$F$9 - B8)))</f>
        <v/>
      </c>
      <c r="H8" s="12">
        <v>466</v>
      </c>
    </row>
    <row r="9" spans="1:14" ht="15" customHeight="1">
      <c r="A9" s="6" t="s">
        <v>6</v>
      </c>
      <c r="B9" s="7">
        <v>200</v>
      </c>
      <c r="C9" s="8" t="str">
        <f>IF(COUNTA(入札金額積算内訳表!$F$7:'入札金額積算内訳表'!$F$9)=0,"",
           IF(COUNTA(入札金額積算内訳表!$F$7:'入札金額積算内訳表'!$F$9)=1,
              F9,
           IF(COUNTA(入札金額積算内訳表!$F$7:'入札金額積算内訳表'!$F$9)=2,
              MIN(QUOTIENT(G9, 入札金額積算内訳表!$F$8-入札金額積算内訳表!$F$7), F9),
              MIN(QUOTIENT(G9, 入札金額積算内訳表!$F$9-入札金額積算内訳表!$F$7), F9))))</f>
        <v/>
      </c>
      <c r="D9" s="9" t="str">
        <f>IF(COUNTA(入札金額積算内訳表!$F$7:'入札金額積算内訳表'!$F$9)&lt;=1,"",
           IF(COUNTA(入札金額積算内訳表!$F$7:'入札金額積算内訳表'!$F$9)=2,
              F9 - C9,
              MIN(QUOTIENT(G9 - C9*(入札金額積算内訳表!$F$9-入札金額積算内訳表!$F$7), 入札金額積算内訳表!$F$9-入札金額積算内訳表!$F$8), F9 - C9)))</f>
        <v/>
      </c>
      <c r="E9" s="8" t="str">
        <f>IF(COUNTA(入札金額積算内訳表!$F$7:'入札金額積算内訳表'!$F$9)&lt;=2, "", F9 - C9 - D9)</f>
        <v/>
      </c>
      <c r="F9" s="10" t="str">
        <f>IF(COUNTA(入札金額積算内訳表!$F$7:'入札金額積算内訳表'!$F$9)=0,"",
           IF(COUNTA(入札金額積算内訳表!$F$7:'入札金額積算内訳表'!$F$9)=1, ROUNDUP(B9/入札金額積算内訳表!$F$7,0),
              IF(COUNTA(入札金額積算内訳表!$F$7:'入札金額積算内訳表'!$F$9)=2, ROUNDUP(B9/入札金額積算内訳表!$F$8,0),
                 ROUNDUP(B9/入札金額積算内訳表!$F$9,0))))</f>
        <v/>
      </c>
      <c r="G9" s="11" t="str">
        <f>IF(COUNTA(入札金額積算内訳表!$F$7:'入札金額積算内訳表'!$F$9)=0,"",
           IF(COUNTA(入札金額積算内訳表!$F$7:'入札金額積算内訳表'!$F$9)=1, F9*入札金額積算内訳表!$F$7 - B9,
              IF(COUNTA(入札金額積算内訳表!$F$7:'入札金額積算内訳表'!$F$9)=2, F9*入札金額積算内訳表!$F$8 - B9,
                 F9*入札金額積算内訳表!$F$9 - B9)))</f>
        <v/>
      </c>
      <c r="H9" s="12">
        <v>278</v>
      </c>
    </row>
    <row r="10" spans="1:14" ht="15" customHeight="1">
      <c r="A10" s="6" t="s">
        <v>7</v>
      </c>
      <c r="B10" s="7">
        <v>250</v>
      </c>
      <c r="C10" s="8" t="str">
        <f>IF(COUNTA(入札金額積算内訳表!$F$7:'入札金額積算内訳表'!$F$9)=0,"",
           IF(COUNTA(入札金額積算内訳表!$F$7:'入札金額積算内訳表'!$F$9)=1,
              F10,
           IF(COUNTA(入札金額積算内訳表!$F$7:'入札金額積算内訳表'!$F$9)=2,
              MIN(QUOTIENT(G10, 入札金額積算内訳表!$F$8-入札金額積算内訳表!$F$7), F10),
              MIN(QUOTIENT(G10, 入札金額積算内訳表!$F$9-入札金額積算内訳表!$F$7), F10))))</f>
        <v/>
      </c>
      <c r="D10" s="9" t="str">
        <f>IF(COUNTA(入札金額積算内訳表!$F$7:'入札金額積算内訳表'!$F$9)&lt;=1,"",
           IF(COUNTA(入札金額積算内訳表!$F$7:'入札金額積算内訳表'!$F$9)=2,
              F10 - C10,
              MIN(QUOTIENT(G10 - C10*(入札金額積算内訳表!$F$9-入札金額積算内訳表!$F$7), 入札金額積算内訳表!$F$9-入札金額積算内訳表!$F$8), F10 - C10)))</f>
        <v/>
      </c>
      <c r="E10" s="8" t="str">
        <f>IF(COUNTA(入札金額積算内訳表!$F$7:'入札金額積算内訳表'!$F$9)&lt;=2, "", F10 - C10 - D10)</f>
        <v/>
      </c>
      <c r="F10" s="10" t="str">
        <f>IF(COUNTA(入札金額積算内訳表!$F$7:'入札金額積算内訳表'!$F$9)=0,"",
           IF(COUNTA(入札金額積算内訳表!$F$7:'入札金額積算内訳表'!$F$9)=1, ROUNDUP(B10/入札金額積算内訳表!$F$7,0),
              IF(COUNTA(入札金額積算内訳表!$F$7:'入札金額積算内訳表'!$F$9)=2, ROUNDUP(B10/入札金額積算内訳表!$F$8,0),
                 ROUNDUP(B10/入札金額積算内訳表!$F$9,0))))</f>
        <v/>
      </c>
      <c r="G10" s="11" t="str">
        <f>IF(COUNTA(入札金額積算内訳表!$F$7:'入札金額積算内訳表'!$F$9)=0,"",
           IF(COUNTA(入札金額積算内訳表!$F$7:'入札金額積算内訳表'!$F$9)=1, F10*入札金額積算内訳表!$F$7 - B10,
              IF(COUNTA(入札金額積算内訳表!$F$7:'入札金額積算内訳表'!$F$9)=2, F10*入札金額積算内訳表!$F$8 - B10,
                 F10*入札金額積算内訳表!$F$9 - B10)))</f>
        <v/>
      </c>
      <c r="H10" s="12">
        <v>168</v>
      </c>
      <c r="J10" s="20"/>
      <c r="K10" s="21"/>
      <c r="L10" s="21"/>
      <c r="M10" s="21"/>
      <c r="N10" s="21"/>
    </row>
    <row r="11" spans="1:14" ht="15" customHeight="1">
      <c r="A11" s="6" t="s">
        <v>8</v>
      </c>
      <c r="B11" s="7">
        <v>300</v>
      </c>
      <c r="C11" s="8" t="str">
        <f>IF(COUNTA(入札金額積算内訳表!$F$7:'入札金額積算内訳表'!$F$9)=0,"",
           IF(COUNTA(入札金額積算内訳表!$F$7:'入札金額積算内訳表'!$F$9)=1,
              F11,
           IF(COUNTA(入札金額積算内訳表!$F$7:'入札金額積算内訳表'!$F$9)=2,
              MIN(QUOTIENT(G11, 入札金額積算内訳表!$F$8-入札金額積算内訳表!$F$7), F11),
              MIN(QUOTIENT(G11, 入札金額積算内訳表!$F$9-入札金額積算内訳表!$F$7), F11))))</f>
        <v/>
      </c>
      <c r="D11" s="9" t="str">
        <f>IF(COUNTA(入札金額積算内訳表!$F$7:'入札金額積算内訳表'!$F$9)&lt;=1,"",
           IF(COUNTA(入札金額積算内訳表!$F$7:'入札金額積算内訳表'!$F$9)=2,
              F11 - C11,
              MIN(QUOTIENT(G11 - C11*(入札金額積算内訳表!$F$9-入札金額積算内訳表!$F$7), 入札金額積算内訳表!$F$9-入札金額積算内訳表!$F$8), F11 - C11)))</f>
        <v/>
      </c>
      <c r="E11" s="8" t="str">
        <f>IF(COUNTA(入札金額積算内訳表!$F$7:'入札金額積算内訳表'!$F$9)&lt;=2, "", F11 - C11 - D11)</f>
        <v/>
      </c>
      <c r="F11" s="10" t="str">
        <f>IF(COUNTA(入札金額積算内訳表!$F$7:'入札金額積算内訳表'!$F$9)=0,"",
           IF(COUNTA(入札金額積算内訳表!$F$7:'入札金額積算内訳表'!$F$9)=1, ROUNDUP(B11/入札金額積算内訳表!$F$7,0),
              IF(COUNTA(入札金額積算内訳表!$F$7:'入札金額積算内訳表'!$F$9)=2, ROUNDUP(B11/入札金額積算内訳表!$F$8,0),
                 ROUNDUP(B11/入札金額積算内訳表!$F$9,0))))</f>
        <v/>
      </c>
      <c r="G11" s="11" t="str">
        <f>IF(COUNTA(入札金額積算内訳表!$F$7:'入札金額積算内訳表'!$F$9)=0,"",
           IF(COUNTA(入札金額積算内訳表!$F$7:'入札金額積算内訳表'!$F$9)=1, F11*入札金額積算内訳表!$F$7 - B11,
              IF(COUNTA(入札金額積算内訳表!$F$7:'入札金額積算内訳表'!$F$9)=2, F11*入札金額積算内訳表!$F$8 - B11,
                 F11*入札金額積算内訳表!$F$9 - B11)))</f>
        <v/>
      </c>
      <c r="H11" s="12">
        <v>127</v>
      </c>
    </row>
    <row r="12" spans="1:14" ht="15" customHeight="1">
      <c r="A12" s="6" t="s">
        <v>9</v>
      </c>
      <c r="B12" s="7">
        <v>350</v>
      </c>
      <c r="C12" s="8" t="str">
        <f>IF(COUNTA(入札金額積算内訳表!$F$7:'入札金額積算内訳表'!$F$9)=0,"",
           IF(COUNTA(入札金額積算内訳表!$F$7:'入札金額積算内訳表'!$F$9)=1,
              F12,
           IF(COUNTA(入札金額積算内訳表!$F$7:'入札金額積算内訳表'!$F$9)=2,
              MIN(QUOTIENT(G12, 入札金額積算内訳表!$F$8-入札金額積算内訳表!$F$7), F12),
              MIN(QUOTIENT(G12, 入札金額積算内訳表!$F$9-入札金額積算内訳表!$F$7), F12))))</f>
        <v/>
      </c>
      <c r="D12" s="9" t="str">
        <f>IF(COUNTA(入札金額積算内訳表!$F$7:'入札金額積算内訳表'!$F$9)&lt;=1,"",
           IF(COUNTA(入札金額積算内訳表!$F$7:'入札金額積算内訳表'!$F$9)=2,
              F12 - C12,
              MIN(QUOTIENT(G12 - C12*(入札金額積算内訳表!$F$9-入札金額積算内訳表!$F$7), 入札金額積算内訳表!$F$9-入札金額積算内訳表!$F$8), F12 - C12)))</f>
        <v/>
      </c>
      <c r="E12" s="8" t="str">
        <f>IF(COUNTA(入札金額積算内訳表!$F$7:'入札金額積算内訳表'!$F$9)&lt;=2, "", F12 - C12 - D12)</f>
        <v/>
      </c>
      <c r="F12" s="10" t="str">
        <f>IF(COUNTA(入札金額積算内訳表!$F$7:'入札金額積算内訳表'!$F$9)=0,"",
           IF(COUNTA(入札金額積算内訳表!$F$7:'入札金額積算内訳表'!$F$9)=1, ROUNDUP(B12/入札金額積算内訳表!$F$7,0),
              IF(COUNTA(入札金額積算内訳表!$F$7:'入札金額積算内訳表'!$F$9)=2, ROUNDUP(B12/入札金額積算内訳表!$F$8,0),
                 ROUNDUP(B12/入札金額積算内訳表!$F$9,0))))</f>
        <v/>
      </c>
      <c r="G12" s="11" t="str">
        <f>IF(COUNTA(入札金額積算内訳表!$F$7:'入札金額積算内訳表'!$F$9)=0,"",
           IF(COUNTA(入札金額積算内訳表!$F$7:'入札金額積算内訳表'!$F$9)=1, F12*入札金額積算内訳表!$F$7 - B12,
              IF(COUNTA(入札金額積算内訳表!$F$7:'入札金額積算内訳表'!$F$9)=2, F12*入札金額積算内訳表!$F$8 - B12,
                 F12*入札金額積算内訳表!$F$9 - B12)))</f>
        <v/>
      </c>
      <c r="H12" s="12">
        <v>74</v>
      </c>
    </row>
    <row r="13" spans="1:14" ht="15" customHeight="1">
      <c r="A13" s="6" t="s">
        <v>10</v>
      </c>
      <c r="B13" s="7">
        <v>400</v>
      </c>
      <c r="C13" s="8" t="str">
        <f>IF(COUNTA(入札金額積算内訳表!$F$7:'入札金額積算内訳表'!$F$9)=0,"",
           IF(COUNTA(入札金額積算内訳表!$F$7:'入札金額積算内訳表'!$F$9)=1,
              F13,
           IF(COUNTA(入札金額積算内訳表!$F$7:'入札金額積算内訳表'!$F$9)=2,
              MIN(QUOTIENT(G13, 入札金額積算内訳表!$F$8-入札金額積算内訳表!$F$7), F13),
              MIN(QUOTIENT(G13, 入札金額積算内訳表!$F$9-入札金額積算内訳表!$F$7), F13))))</f>
        <v/>
      </c>
      <c r="D13" s="9" t="str">
        <f>IF(COUNTA(入札金額積算内訳表!$F$7:'入札金額積算内訳表'!$F$9)&lt;=1,"",
           IF(COUNTA(入札金額積算内訳表!$F$7:'入札金額積算内訳表'!$F$9)=2,
              F13 - C13,
              MIN(QUOTIENT(G13 - C13*(入札金額積算内訳表!$F$9-入札金額積算内訳表!$F$7), 入札金額積算内訳表!$F$9-入札金額積算内訳表!$F$8), F13 - C13)))</f>
        <v/>
      </c>
      <c r="E13" s="8" t="str">
        <f>IF(COUNTA(入札金額積算内訳表!$F$7:'入札金額積算内訳表'!$F$9)&lt;=2, "", F13 - C13 - D13)</f>
        <v/>
      </c>
      <c r="F13" s="10" t="str">
        <f>IF(COUNTA(入札金額積算内訳表!$F$7:'入札金額積算内訳表'!$F$9)=0,"",
           IF(COUNTA(入札金額積算内訳表!$F$7:'入札金額積算内訳表'!$F$9)=1, ROUNDUP(B13/入札金額積算内訳表!$F$7,0),
              IF(COUNTA(入札金額積算内訳表!$F$7:'入札金額積算内訳表'!$F$9)=2, ROUNDUP(B13/入札金額積算内訳表!$F$8,0),
                 ROUNDUP(B13/入札金額積算内訳表!$F$9,0))))</f>
        <v/>
      </c>
      <c r="G13" s="11" t="str">
        <f>IF(COUNTA(入札金額積算内訳表!$F$7:'入札金額積算内訳表'!$F$9)=0,"",
           IF(COUNTA(入札金額積算内訳表!$F$7:'入札金額積算内訳表'!$F$9)=1, F13*入札金額積算内訳表!$F$7 - B13,
              IF(COUNTA(入札金額積算内訳表!$F$7:'入札金額積算内訳表'!$F$9)=2, F13*入札金額積算内訳表!$F$8 - B13,
                 F13*入札金額積算内訳表!$F$9 - B13)))</f>
        <v/>
      </c>
      <c r="H13" s="12">
        <v>67</v>
      </c>
    </row>
    <row r="14" spans="1:14" ht="15" customHeight="1">
      <c r="A14" s="6" t="s">
        <v>11</v>
      </c>
      <c r="B14" s="7">
        <v>450</v>
      </c>
      <c r="C14" s="8" t="str">
        <f>IF(COUNTA(入札金額積算内訳表!$F$7:'入札金額積算内訳表'!$F$9)=0,"",
           IF(COUNTA(入札金額積算内訳表!$F$7:'入札金額積算内訳表'!$F$9)=1,
              F14,
           IF(COUNTA(入札金額積算内訳表!$F$7:'入札金額積算内訳表'!$F$9)=2,
              MIN(QUOTIENT(G14, 入札金額積算内訳表!$F$8-入札金額積算内訳表!$F$7), F14),
              MIN(QUOTIENT(G14, 入札金額積算内訳表!$F$9-入札金額積算内訳表!$F$7), F14))))</f>
        <v/>
      </c>
      <c r="D14" s="9" t="str">
        <f>IF(COUNTA(入札金額積算内訳表!$F$7:'入札金額積算内訳表'!$F$9)&lt;=1,"",
           IF(COUNTA(入札金額積算内訳表!$F$7:'入札金額積算内訳表'!$F$9)=2,
              F14 - C14,
              MIN(QUOTIENT(G14 - C14*(入札金額積算内訳表!$F$9-入札金額積算内訳表!$F$7), 入札金額積算内訳表!$F$9-入札金額積算内訳表!$F$8), F14 - C14)))</f>
        <v/>
      </c>
      <c r="E14" s="8" t="str">
        <f>IF(COUNTA(入札金額積算内訳表!$F$7:'入札金額積算内訳表'!$F$9)&lt;=2, "", F14 - C14 - D14)</f>
        <v/>
      </c>
      <c r="F14" s="10" t="str">
        <f>IF(COUNTA(入札金額積算内訳表!$F$7:'入札金額積算内訳表'!$F$9)=0,"",
           IF(COUNTA(入札金額積算内訳表!$F$7:'入札金額積算内訳表'!$F$9)=1, ROUNDUP(B14/入札金額積算内訳表!$F$7,0),
              IF(COUNTA(入札金額積算内訳表!$F$7:'入札金額積算内訳表'!$F$9)=2, ROUNDUP(B14/入札金額積算内訳表!$F$8,0),
                 ROUNDUP(B14/入札金額積算内訳表!$F$9,0))))</f>
        <v/>
      </c>
      <c r="G14" s="11" t="str">
        <f>IF(COUNTA(入札金額積算内訳表!$F$7:'入札金額積算内訳表'!$F$9)=0,"",
           IF(COUNTA(入札金額積算内訳表!$F$7:'入札金額積算内訳表'!$F$9)=1, F14*入札金額積算内訳表!$F$7 - B14,
              IF(COUNTA(入札金額積算内訳表!$F$7:'入札金額積算内訳表'!$F$9)=2, F14*入札金額積算内訳表!$F$8 - B14,
                 F14*入札金額積算内訳表!$F$9 - B14)))</f>
        <v/>
      </c>
      <c r="H14" s="12">
        <v>41</v>
      </c>
    </row>
    <row r="15" spans="1:14" ht="15" customHeight="1">
      <c r="A15" s="6" t="s">
        <v>12</v>
      </c>
      <c r="B15" s="7">
        <v>500</v>
      </c>
      <c r="C15" s="8" t="str">
        <f>IF(COUNTA(入札金額積算内訳表!$F$7:'入札金額積算内訳表'!$F$9)=0,"",
           IF(COUNTA(入札金額積算内訳表!$F$7:'入札金額積算内訳表'!$F$9)=1,
              F15,
           IF(COUNTA(入札金額積算内訳表!$F$7:'入札金額積算内訳表'!$F$9)=2,
              MIN(QUOTIENT(G15, 入札金額積算内訳表!$F$8-入札金額積算内訳表!$F$7), F15),
              MIN(QUOTIENT(G15, 入札金額積算内訳表!$F$9-入札金額積算内訳表!$F$7), F15))))</f>
        <v/>
      </c>
      <c r="D15" s="9" t="str">
        <f>IF(COUNTA(入札金額積算内訳表!$F$7:'入札金額積算内訳表'!$F$9)&lt;=1,"",
           IF(COUNTA(入札金額積算内訳表!$F$7:'入札金額積算内訳表'!$F$9)=2,
              F15 - C15,
              MIN(QUOTIENT(G15 - C15*(入札金額積算内訳表!$F$9-入札金額積算内訳表!$F$7), 入札金額積算内訳表!$F$9-入札金額積算内訳表!$F$8), F15 - C15)))</f>
        <v/>
      </c>
      <c r="E15" s="8" t="str">
        <f>IF(COUNTA(入札金額積算内訳表!$F$7:'入札金額積算内訳表'!$F$9)&lt;=2, "", F15 - C15 - D15)</f>
        <v/>
      </c>
      <c r="F15" s="10" t="str">
        <f>IF(COUNTA(入札金額積算内訳表!$F$7:'入札金額積算内訳表'!$F$9)=0,"",
           IF(COUNTA(入札金額積算内訳表!$F$7:'入札金額積算内訳表'!$F$9)=1, ROUNDUP(B15/入札金額積算内訳表!$F$7,0),
              IF(COUNTA(入札金額積算内訳表!$F$7:'入札金額積算内訳表'!$F$9)=2, ROUNDUP(B15/入札金額積算内訳表!$F$8,0),
                 ROUNDUP(B15/入札金額積算内訳表!$F$9,0))))</f>
        <v/>
      </c>
      <c r="G15" s="11" t="str">
        <f>IF(COUNTA(入札金額積算内訳表!$F$7:'入札金額積算内訳表'!$F$9)=0,"",
           IF(COUNTA(入札金額積算内訳表!$F$7:'入札金額積算内訳表'!$F$9)=1, F15*入札金額積算内訳表!$F$7 - B15,
              IF(COUNTA(入札金額積算内訳表!$F$7:'入札金額積算内訳表'!$F$9)=2, F15*入札金額積算内訳表!$F$8 - B15,
                 F15*入札金額積算内訳表!$F$9 - B15)))</f>
        <v/>
      </c>
      <c r="H15" s="12">
        <v>31</v>
      </c>
    </row>
    <row r="16" spans="1:14" ht="15" customHeight="1">
      <c r="A16" s="6" t="s">
        <v>13</v>
      </c>
      <c r="B16" s="7">
        <v>550</v>
      </c>
      <c r="C16" s="8" t="str">
        <f>IF(COUNTA(入札金額積算内訳表!$F$7:'入札金額積算内訳表'!$F$9)=0,"",
           IF(COUNTA(入札金額積算内訳表!$F$7:'入札金額積算内訳表'!$F$9)=1,
              F16,
           IF(COUNTA(入札金額積算内訳表!$F$7:'入札金額積算内訳表'!$F$9)=2,
              MIN(QUOTIENT(G16, 入札金額積算内訳表!$F$8-入札金額積算内訳表!$F$7), F16),
              MIN(QUOTIENT(G16, 入札金額積算内訳表!$F$9-入札金額積算内訳表!$F$7), F16))))</f>
        <v/>
      </c>
      <c r="D16" s="9" t="str">
        <f>IF(COUNTA(入札金額積算内訳表!$F$7:'入札金額積算内訳表'!$F$9)&lt;=1,"",
           IF(COUNTA(入札金額積算内訳表!$F$7:'入札金額積算内訳表'!$F$9)=2,
              F16 - C16,
              MIN(QUOTIENT(G16 - C16*(入札金額積算内訳表!$F$9-入札金額積算内訳表!$F$7), 入札金額積算内訳表!$F$9-入札金額積算内訳表!$F$8), F16 - C16)))</f>
        <v/>
      </c>
      <c r="E16" s="8" t="str">
        <f>IF(COUNTA(入札金額積算内訳表!$F$7:'入札金額積算内訳表'!$F$9)&lt;=2, "", F16 - C16 - D16)</f>
        <v/>
      </c>
      <c r="F16" s="10" t="str">
        <f>IF(COUNTA(入札金額積算内訳表!$F$7:'入札金額積算内訳表'!$F$9)=0,"",
           IF(COUNTA(入札金額積算内訳表!$F$7:'入札金額積算内訳表'!$F$9)=1, ROUNDUP(B16/入札金額積算内訳表!$F$7,0),
              IF(COUNTA(入札金額積算内訳表!$F$7:'入札金額積算内訳表'!$F$9)=2, ROUNDUP(B16/入札金額積算内訳表!$F$8,0),
                 ROUNDUP(B16/入札金額積算内訳表!$F$9,0))))</f>
        <v/>
      </c>
      <c r="G16" s="11" t="str">
        <f>IF(COUNTA(入札金額積算内訳表!$F$7:'入札金額積算内訳表'!$F$9)=0,"",
           IF(COUNTA(入札金額積算内訳表!$F$7:'入札金額積算内訳表'!$F$9)=1, F16*入札金額積算内訳表!$F$7 - B16,
              IF(COUNTA(入札金額積算内訳表!$F$7:'入札金額積算内訳表'!$F$9)=2, F16*入札金額積算内訳表!$F$8 - B16,
                 F16*入札金額積算内訳表!$F$9 - B16)))</f>
        <v/>
      </c>
      <c r="H16" s="12">
        <v>26</v>
      </c>
    </row>
    <row r="17" spans="1:12" ht="15" customHeight="1">
      <c r="A17" s="6" t="s">
        <v>14</v>
      </c>
      <c r="B17" s="7">
        <v>600</v>
      </c>
      <c r="C17" s="8" t="str">
        <f>IF(COUNTA(入札金額積算内訳表!$F$7:'入札金額積算内訳表'!$F$9)=0,"",
           IF(COUNTA(入札金額積算内訳表!$F$7:'入札金額積算内訳表'!$F$9)=1,
              F17,
           IF(COUNTA(入札金額積算内訳表!$F$7:'入札金額積算内訳表'!$F$9)=2,
              MIN(QUOTIENT(G17, 入札金額積算内訳表!$F$8-入札金額積算内訳表!$F$7), F17),
              MIN(QUOTIENT(G17, 入札金額積算内訳表!$F$9-入札金額積算内訳表!$F$7), F17))))</f>
        <v/>
      </c>
      <c r="D17" s="9" t="str">
        <f>IF(COUNTA(入札金額積算内訳表!$F$7:'入札金額積算内訳表'!$F$9)&lt;=1,"",
           IF(COUNTA(入札金額積算内訳表!$F$7:'入札金額積算内訳表'!$F$9)=2,
              F17 - C17,
              MIN(QUOTIENT(G17 - C17*(入札金額積算内訳表!$F$9-入札金額積算内訳表!$F$7), 入札金額積算内訳表!$F$9-入札金額積算内訳表!$F$8), F17 - C17)))</f>
        <v/>
      </c>
      <c r="E17" s="8" t="str">
        <f>IF(COUNTA(入札金額積算内訳表!$F$7:'入札金額積算内訳表'!$F$9)&lt;=2, "", F17 - C17 - D17)</f>
        <v/>
      </c>
      <c r="F17" s="10" t="str">
        <f>IF(COUNTA(入札金額積算内訳表!$F$7:'入札金額積算内訳表'!$F$9)=0,"",
           IF(COUNTA(入札金額積算内訳表!$F$7:'入札金額積算内訳表'!$F$9)=1, ROUNDUP(B17/入札金額積算内訳表!$F$7,0),
              IF(COUNTA(入札金額積算内訳表!$F$7:'入札金額積算内訳表'!$F$9)=2, ROUNDUP(B17/入札金額積算内訳表!$F$8,0),
                 ROUNDUP(B17/入札金額積算内訳表!$F$9,0))))</f>
        <v/>
      </c>
      <c r="G17" s="11" t="str">
        <f>IF(COUNTA(入札金額積算内訳表!$F$7:'入札金額積算内訳表'!$F$9)=0,"",
           IF(COUNTA(入札金額積算内訳表!$F$7:'入札金額積算内訳表'!$F$9)=1, F17*入札金額積算内訳表!$F$7 - B17,
              IF(COUNTA(入札金額積算内訳表!$F$7:'入札金額積算内訳表'!$F$9)=2, F17*入札金額積算内訳表!$F$8 - B17,
                 F17*入札金額積算内訳表!$F$9 - B17)))</f>
        <v/>
      </c>
      <c r="H17" s="12">
        <v>17</v>
      </c>
    </row>
    <row r="18" spans="1:12" ht="15" customHeight="1">
      <c r="A18" s="6" t="s">
        <v>15</v>
      </c>
      <c r="B18" s="7">
        <v>650</v>
      </c>
      <c r="C18" s="8" t="str">
        <f>IF(COUNTA(入札金額積算内訳表!$F$7:'入札金額積算内訳表'!$F$9)=0,"",
           IF(COUNTA(入札金額積算内訳表!$F$7:'入札金額積算内訳表'!$F$9)=1,
              F18,
           IF(COUNTA(入札金額積算内訳表!$F$7:'入札金額積算内訳表'!$F$9)=2,
              MIN(QUOTIENT(G18, 入札金額積算内訳表!$F$8-入札金額積算内訳表!$F$7), F18),
              MIN(QUOTIENT(G18, 入札金額積算内訳表!$F$9-入札金額積算内訳表!$F$7), F18))))</f>
        <v/>
      </c>
      <c r="D18" s="9" t="str">
        <f>IF(COUNTA(入札金額積算内訳表!$F$7:'入札金額積算内訳表'!$F$9)&lt;=1,"",
           IF(COUNTA(入札金額積算内訳表!$F$7:'入札金額積算内訳表'!$F$9)=2,
              F18 - C18,
              MIN(QUOTIENT(G18 - C18*(入札金額積算内訳表!$F$9-入札金額積算内訳表!$F$7), 入札金額積算内訳表!$F$9-入札金額積算内訳表!$F$8), F18 - C18)))</f>
        <v/>
      </c>
      <c r="E18" s="8" t="str">
        <f>IF(COUNTA(入札金額積算内訳表!$F$7:'入札金額積算内訳表'!$F$9)&lt;=2, "", F18 - C18 - D18)</f>
        <v/>
      </c>
      <c r="F18" s="10" t="str">
        <f>IF(COUNTA(入札金額積算内訳表!$F$7:'入札金額積算内訳表'!$F$9)=0,"",
           IF(COUNTA(入札金額積算内訳表!$F$7:'入札金額積算内訳表'!$F$9)=1, ROUNDUP(B18/入札金額積算内訳表!$F$7,0),
              IF(COUNTA(入札金額積算内訳表!$F$7:'入札金額積算内訳表'!$F$9)=2, ROUNDUP(B18/入札金額積算内訳表!$F$8,0),
                 ROUNDUP(B18/入札金額積算内訳表!$F$9,0))))</f>
        <v/>
      </c>
      <c r="G18" s="11" t="str">
        <f>IF(COUNTA(入札金額積算内訳表!$F$7:'入札金額積算内訳表'!$F$9)=0,"",
           IF(COUNTA(入札金額積算内訳表!$F$7:'入札金額積算内訳表'!$F$9)=1, F18*入札金額積算内訳表!$F$7 - B18,
              IF(COUNTA(入札金額積算内訳表!$F$7:'入札金額積算内訳表'!$F$9)=2, F18*入札金額積算内訳表!$F$8 - B18,
                 F18*入札金額積算内訳表!$F$9 - B18)))</f>
        <v/>
      </c>
      <c r="H18" s="12">
        <v>15</v>
      </c>
    </row>
    <row r="19" spans="1:12" ht="15" customHeight="1">
      <c r="A19" s="6" t="s">
        <v>16</v>
      </c>
      <c r="B19" s="7">
        <v>700</v>
      </c>
      <c r="C19" s="8" t="str">
        <f>IF(COUNTA(入札金額積算内訳表!$F$7:'入札金額積算内訳表'!$F$9)=0,"",
           IF(COUNTA(入札金額積算内訳表!$F$7:'入札金額積算内訳表'!$F$9)=1,
              F19,
           IF(COUNTA(入札金額積算内訳表!$F$7:'入札金額積算内訳表'!$F$9)=2,
              MIN(QUOTIENT(G19, 入札金額積算内訳表!$F$8-入札金額積算内訳表!$F$7), F19),
              MIN(QUOTIENT(G19, 入札金額積算内訳表!$F$9-入札金額積算内訳表!$F$7), F19))))</f>
        <v/>
      </c>
      <c r="D19" s="9" t="str">
        <f>IF(COUNTA(入札金額積算内訳表!$F$7:'入札金額積算内訳表'!$F$9)&lt;=1,"",
           IF(COUNTA(入札金額積算内訳表!$F$7:'入札金額積算内訳表'!$F$9)=2,
              F19 - C19,
              MIN(QUOTIENT(G19 - C19*(入札金額積算内訳表!$F$9-入札金額積算内訳表!$F$7), 入札金額積算内訳表!$F$9-入札金額積算内訳表!$F$8), F19 - C19)))</f>
        <v/>
      </c>
      <c r="E19" s="8" t="str">
        <f>IF(COUNTA(入札金額積算内訳表!$F$7:'入札金額積算内訳表'!$F$9)&lt;=2, "", F19 - C19 - D19)</f>
        <v/>
      </c>
      <c r="F19" s="10" t="str">
        <f>IF(COUNTA(入札金額積算内訳表!$F$7:'入札金額積算内訳表'!$F$9)=0,"",
           IF(COUNTA(入札金額積算内訳表!$F$7:'入札金額積算内訳表'!$F$9)=1, ROUNDUP(B19/入札金額積算内訳表!$F$7,0),
              IF(COUNTA(入札金額積算内訳表!$F$7:'入札金額積算内訳表'!$F$9)=2, ROUNDUP(B19/入札金額積算内訳表!$F$8,0),
                 ROUNDUP(B19/入札金額積算内訳表!$F$9,0))))</f>
        <v/>
      </c>
      <c r="G19" s="11" t="str">
        <f>IF(COUNTA(入札金額積算内訳表!$F$7:'入札金額積算内訳表'!$F$9)=0,"",
           IF(COUNTA(入札金額積算内訳表!$F$7:'入札金額積算内訳表'!$F$9)=1, F19*入札金額積算内訳表!$F$7 - B19,
              IF(COUNTA(入札金額積算内訳表!$F$7:'入札金額積算内訳表'!$F$9)=2, F19*入札金額積算内訳表!$F$8 - B19,
                 F19*入札金額積算内訳表!$F$9 - B19)))</f>
        <v/>
      </c>
      <c r="H19" s="12">
        <v>13</v>
      </c>
    </row>
    <row r="20" spans="1:12" ht="15" customHeight="1">
      <c r="A20" s="6" t="s">
        <v>17</v>
      </c>
      <c r="B20" s="7">
        <v>750</v>
      </c>
      <c r="C20" s="8" t="str">
        <f>IF(COUNTA(入札金額積算内訳表!$F$7:'入札金額積算内訳表'!$F$9)=0,"",
           IF(COUNTA(入札金額積算内訳表!$F$7:'入札金額積算内訳表'!$F$9)=1,
              F20,
           IF(COUNTA(入札金額積算内訳表!$F$7:'入札金額積算内訳表'!$F$9)=2,
              MIN(QUOTIENT(G20, 入札金額積算内訳表!$F$8-入札金額積算内訳表!$F$7), F20),
              MIN(QUOTIENT(G20, 入札金額積算内訳表!$F$9-入札金額積算内訳表!$F$7), F20))))</f>
        <v/>
      </c>
      <c r="D20" s="9" t="str">
        <f>IF(COUNTA(入札金額積算内訳表!$F$7:'入札金額積算内訳表'!$F$9)&lt;=1,"",
           IF(COUNTA(入札金額積算内訳表!$F$7:'入札金額積算内訳表'!$F$9)=2,
              F20 - C20,
              MIN(QUOTIENT(G20 - C20*(入札金額積算内訳表!$F$9-入札金額積算内訳表!$F$7), 入札金額積算内訳表!$F$9-入札金額積算内訳表!$F$8), F20 - C20)))</f>
        <v/>
      </c>
      <c r="E20" s="8" t="str">
        <f>IF(COUNTA(入札金額積算内訳表!$F$7:'入札金額積算内訳表'!$F$9)&lt;=2, "", F20 - C20 - D20)</f>
        <v/>
      </c>
      <c r="F20" s="10" t="str">
        <f>IF(COUNTA(入札金額積算内訳表!$F$7:'入札金額積算内訳表'!$F$9)=0,"",
           IF(COUNTA(入札金額積算内訳表!$F$7:'入札金額積算内訳表'!$F$9)=1, ROUNDUP(B20/入札金額積算内訳表!$F$7,0),
              IF(COUNTA(入札金額積算内訳表!$F$7:'入札金額積算内訳表'!$F$9)=2, ROUNDUP(B20/入札金額積算内訳表!$F$8,0),
                 ROUNDUP(B20/入札金額積算内訳表!$F$9,0))))</f>
        <v/>
      </c>
      <c r="G20" s="11" t="str">
        <f>IF(COUNTA(入札金額積算内訳表!$F$7:'入札金額積算内訳表'!$F$9)=0,"",
           IF(COUNTA(入札金額積算内訳表!$F$7:'入札金額積算内訳表'!$F$9)=1, F20*入札金額積算内訳表!$F$7 - B20,
              IF(COUNTA(入札金額積算内訳表!$F$7:'入札金額積算内訳表'!$F$9)=2, F20*入札金額積算内訳表!$F$8 - B20,
                 F20*入札金額積算内訳表!$F$9 - B20)))</f>
        <v/>
      </c>
      <c r="H20" s="12">
        <v>7</v>
      </c>
    </row>
    <row r="21" spans="1:12" ht="15" customHeight="1">
      <c r="A21" s="6" t="s">
        <v>18</v>
      </c>
      <c r="B21" s="7">
        <v>800</v>
      </c>
      <c r="C21" s="8" t="str">
        <f>IF(COUNTA(入札金額積算内訳表!$F$7:'入札金額積算内訳表'!$F$9)=0,"",
           IF(COUNTA(入札金額積算内訳表!$F$7:'入札金額積算内訳表'!$F$9)=1,
              F21,
           IF(COUNTA(入札金額積算内訳表!$F$7:'入札金額積算内訳表'!$F$9)=2,
              MIN(QUOTIENT(G21, 入札金額積算内訳表!$F$8-入札金額積算内訳表!$F$7), F21),
              MIN(QUOTIENT(G21, 入札金額積算内訳表!$F$9-入札金額積算内訳表!$F$7), F21))))</f>
        <v/>
      </c>
      <c r="D21" s="9" t="str">
        <f>IF(COUNTA(入札金額積算内訳表!$F$7:'入札金額積算内訳表'!$F$9)&lt;=1,"",
           IF(COUNTA(入札金額積算内訳表!$F$7:'入札金額積算内訳表'!$F$9)=2,
              F21 - C21,
              MIN(QUOTIENT(G21 - C21*(入札金額積算内訳表!$F$9-入札金額積算内訳表!$F$7), 入札金額積算内訳表!$F$9-入札金額積算内訳表!$F$8), F21 - C21)))</f>
        <v/>
      </c>
      <c r="E21" s="8" t="str">
        <f>IF(COUNTA(入札金額積算内訳表!$F$7:'入札金額積算内訳表'!$F$9)&lt;=2, "", F21 - C21 - D21)</f>
        <v/>
      </c>
      <c r="F21" s="10" t="str">
        <f>IF(COUNTA(入札金額積算内訳表!$F$7:'入札金額積算内訳表'!$F$9)=0,"",
           IF(COUNTA(入札金額積算内訳表!$F$7:'入札金額積算内訳表'!$F$9)=1, ROUNDUP(B21/入札金額積算内訳表!$F$7,0),
              IF(COUNTA(入札金額積算内訳表!$F$7:'入札金額積算内訳表'!$F$9)=2, ROUNDUP(B21/入札金額積算内訳表!$F$8,0),
                 ROUNDUP(B21/入札金額積算内訳表!$F$9,0))))</f>
        <v/>
      </c>
      <c r="G21" s="11" t="str">
        <f>IF(COUNTA(入札金額積算内訳表!$F$7:'入札金額積算内訳表'!$F$9)=0,"",
           IF(COUNTA(入札金額積算内訳表!$F$7:'入札金額積算内訳表'!$F$9)=1, F21*入札金額積算内訳表!$F$7 - B21,
              IF(COUNTA(入札金額積算内訳表!$F$7:'入札金額積算内訳表'!$F$9)=2, F21*入札金額積算内訳表!$F$8 - B21,
                 F21*入札金額積算内訳表!$F$9 - B21)))</f>
        <v/>
      </c>
      <c r="H21" s="12">
        <v>6</v>
      </c>
    </row>
    <row r="22" spans="1:12" ht="15" customHeight="1">
      <c r="A22" s="6" t="s">
        <v>19</v>
      </c>
      <c r="B22" s="7">
        <v>850</v>
      </c>
      <c r="C22" s="8" t="str">
        <f>IF(COUNTA(入札金額積算内訳表!$F$7:'入札金額積算内訳表'!$F$9)=0,"",
           IF(COUNTA(入札金額積算内訳表!$F$7:'入札金額積算内訳表'!$F$9)=1,
              F22,
           IF(COUNTA(入札金額積算内訳表!$F$7:'入札金額積算内訳表'!$F$9)=2,
              MIN(QUOTIENT(G22, 入札金額積算内訳表!$F$8-入札金額積算内訳表!$F$7), F22),
              MIN(QUOTIENT(G22, 入札金額積算内訳表!$F$9-入札金額積算内訳表!$F$7), F22))))</f>
        <v/>
      </c>
      <c r="D22" s="9" t="str">
        <f>IF(COUNTA(入札金額積算内訳表!$F$7:'入札金額積算内訳表'!$F$9)&lt;=1,"",
           IF(COUNTA(入札金額積算内訳表!$F$7:'入札金額積算内訳表'!$F$9)=2,
              F22 - C22,
              MIN(QUOTIENT(G22 - C22*(入札金額積算内訳表!$F$9-入札金額積算内訳表!$F$7), 入札金額積算内訳表!$F$9-入札金額積算内訳表!$F$8), F22 - C22)))</f>
        <v/>
      </c>
      <c r="E22" s="8" t="str">
        <f>IF(COUNTA(入札金額積算内訳表!$F$7:'入札金額積算内訳表'!$F$9)&lt;=2, "", F22 - C22 - D22)</f>
        <v/>
      </c>
      <c r="F22" s="10" t="str">
        <f>IF(COUNTA(入札金額積算内訳表!$F$7:'入札金額積算内訳表'!$F$9)=0,"",
           IF(COUNTA(入札金額積算内訳表!$F$7:'入札金額積算内訳表'!$F$9)=1, ROUNDUP(B22/入札金額積算内訳表!$F$7,0),
              IF(COUNTA(入札金額積算内訳表!$F$7:'入札金額積算内訳表'!$F$9)=2, ROUNDUP(B22/入札金額積算内訳表!$F$8,0),
                 ROUNDUP(B22/入札金額積算内訳表!$F$9,0))))</f>
        <v/>
      </c>
      <c r="G22" s="11" t="str">
        <f>IF(COUNTA(入札金額積算内訳表!$F$7:'入札金額積算内訳表'!$F$9)=0,"",
           IF(COUNTA(入札金額積算内訳表!$F$7:'入札金額積算内訳表'!$F$9)=1, F22*入札金額積算内訳表!$F$7 - B22,
              IF(COUNTA(入札金額積算内訳表!$F$7:'入札金額積算内訳表'!$F$9)=2, F22*入札金額積算内訳表!$F$8 - B22,
                 F22*入札金額積算内訳表!$F$9 - B22)))</f>
        <v/>
      </c>
      <c r="H22" s="12">
        <v>7</v>
      </c>
    </row>
    <row r="23" spans="1:12" ht="15" customHeight="1">
      <c r="A23" s="6" t="s">
        <v>20</v>
      </c>
      <c r="B23" s="7">
        <v>900</v>
      </c>
      <c r="C23" s="8" t="str">
        <f>IF(COUNTA(入札金額積算内訳表!$F$7:'入札金額積算内訳表'!$F$9)=0,"",
           IF(COUNTA(入札金額積算内訳表!$F$7:'入札金額積算内訳表'!$F$9)=1,
              F23,
           IF(COUNTA(入札金額積算内訳表!$F$7:'入札金額積算内訳表'!$F$9)=2,
              MIN(QUOTIENT(G23, 入札金額積算内訳表!$F$8-入札金額積算内訳表!$F$7), F23),
              MIN(QUOTIENT(G23, 入札金額積算内訳表!$F$9-入札金額積算内訳表!$F$7), F23))))</f>
        <v/>
      </c>
      <c r="D23" s="9" t="str">
        <f>IF(COUNTA(入札金額積算内訳表!$F$7:'入札金額積算内訳表'!$F$9)&lt;=1,"",
           IF(COUNTA(入札金額積算内訳表!$F$7:'入札金額積算内訳表'!$F$9)=2,
              F23 - C23,
              MIN(QUOTIENT(G23 - C23*(入札金額積算内訳表!$F$9-入札金額積算内訳表!$F$7), 入札金額積算内訳表!$F$9-入札金額積算内訳表!$F$8), F23 - C23)))</f>
        <v/>
      </c>
      <c r="E23" s="8" t="str">
        <f>IF(COUNTA(入札金額積算内訳表!$F$7:'入札金額積算内訳表'!$F$9)&lt;=2, "", F23 - C23 - D23)</f>
        <v/>
      </c>
      <c r="F23" s="10" t="str">
        <f>IF(COUNTA(入札金額積算内訳表!$F$7:'入札金額積算内訳表'!$F$9)=0,"",
           IF(COUNTA(入札金額積算内訳表!$F$7:'入札金額積算内訳表'!$F$9)=1, ROUNDUP(B23/入札金額積算内訳表!$F$7,0),
              IF(COUNTA(入札金額積算内訳表!$F$7:'入札金額積算内訳表'!$F$9)=2, ROUNDUP(B23/入札金額積算内訳表!$F$8,0),
                 ROUNDUP(B23/入札金額積算内訳表!$F$9,0))))</f>
        <v/>
      </c>
      <c r="G23" s="11" t="str">
        <f>IF(COUNTA(入札金額積算内訳表!$F$7:'入札金額積算内訳表'!$F$9)=0,"",
           IF(COUNTA(入札金額積算内訳表!$F$7:'入札金額積算内訳表'!$F$9)=1, F23*入札金額積算内訳表!$F$7 - B23,
              IF(COUNTA(入札金額積算内訳表!$F$7:'入札金額積算内訳表'!$F$9)=2, F23*入札金額積算内訳表!$F$8 - B23,
                 F23*入札金額積算内訳表!$F$9 - B23)))</f>
        <v/>
      </c>
      <c r="H23" s="12">
        <v>7</v>
      </c>
    </row>
    <row r="24" spans="1:12" ht="15" customHeight="1">
      <c r="A24" s="6" t="s">
        <v>21</v>
      </c>
      <c r="B24" s="7">
        <v>950</v>
      </c>
      <c r="C24" s="8" t="str">
        <f>IF(COUNTA(入札金額積算内訳表!$F$7:'入札金額積算内訳表'!$F$9)=0,"",
           IF(COUNTA(入札金額積算内訳表!$F$7:'入札金額積算内訳表'!$F$9)=1,
              F24,
           IF(COUNTA(入札金額積算内訳表!$F$7:'入札金額積算内訳表'!$F$9)=2,
              MIN(QUOTIENT(G24, 入札金額積算内訳表!$F$8-入札金額積算内訳表!$F$7), F24),
              MIN(QUOTIENT(G24, 入札金額積算内訳表!$F$9-入札金額積算内訳表!$F$7), F24))))</f>
        <v/>
      </c>
      <c r="D24" s="9" t="str">
        <f>IF(COUNTA(入札金額積算内訳表!$F$7:'入札金額積算内訳表'!$F$9)&lt;=1,"",
           IF(COUNTA(入札金額積算内訳表!$F$7:'入札金額積算内訳表'!$F$9)=2,
              F24 - C24,
              MIN(QUOTIENT(G24 - C24*(入札金額積算内訳表!$F$9-入札金額積算内訳表!$F$7), 入札金額積算内訳表!$F$9-入札金額積算内訳表!$F$8), F24 - C24)))</f>
        <v/>
      </c>
      <c r="E24" s="8" t="str">
        <f>IF(COUNTA(入札金額積算内訳表!$F$7:'入札金額積算内訳表'!$F$9)&lt;=2, "", F24 - C24 - D24)</f>
        <v/>
      </c>
      <c r="F24" s="10" t="str">
        <f>IF(COUNTA(入札金額積算内訳表!$F$7:'入札金額積算内訳表'!$F$9)=0,"",
           IF(COUNTA(入札金額積算内訳表!$F$7:'入札金額積算内訳表'!$F$9)=1, ROUNDUP(B24/入札金額積算内訳表!$F$7,0),
              IF(COUNTA(入札金額積算内訳表!$F$7:'入札金額積算内訳表'!$F$9)=2, ROUNDUP(B24/入札金額積算内訳表!$F$8,0),
                 ROUNDUP(B24/入札金額積算内訳表!$F$9,0))))</f>
        <v/>
      </c>
      <c r="G24" s="11" t="str">
        <f>IF(COUNTA(入札金額積算内訳表!$F$7:'入札金額積算内訳表'!$F$9)=0,"",
           IF(COUNTA(入札金額積算内訳表!$F$7:'入札金額積算内訳表'!$F$9)=1, F24*入札金額積算内訳表!$F$7 - B24,
              IF(COUNTA(入札金額積算内訳表!$F$7:'入札金額積算内訳表'!$F$9)=2, F24*入札金額積算内訳表!$F$8 - B24,
                 F24*入札金額積算内訳表!$F$9 - B24)))</f>
        <v/>
      </c>
      <c r="H24" s="12">
        <v>4</v>
      </c>
    </row>
    <row r="25" spans="1:12" ht="15" customHeight="1">
      <c r="A25" s="6" t="s">
        <v>22</v>
      </c>
      <c r="B25" s="7">
        <v>1000</v>
      </c>
      <c r="C25" s="8" t="str">
        <f>IF(COUNTA(入札金額積算内訳表!$F$7:'入札金額積算内訳表'!$F$9)=0,"",
           IF(COUNTA(入札金額積算内訳表!$F$7:'入札金額積算内訳表'!$F$9)=1,
              F25,
           IF(COUNTA(入札金額積算内訳表!$F$7:'入札金額積算内訳表'!$F$9)=2,
              MIN(QUOTIENT(G25, 入札金額積算内訳表!$F$8-入札金額積算内訳表!$F$7), F25),
              MIN(QUOTIENT(G25, 入札金額積算内訳表!$F$9-入札金額積算内訳表!$F$7), F25))))</f>
        <v/>
      </c>
      <c r="D25" s="9" t="str">
        <f>IF(COUNTA(入札金額積算内訳表!$F$7:'入札金額積算内訳表'!$F$9)&lt;=1,"",
           IF(COUNTA(入札金額積算内訳表!$F$7:'入札金額積算内訳表'!$F$9)=2,
              F25 - C25,
              MIN(QUOTIENT(G25 - C25*(入札金額積算内訳表!$F$9-入札金額積算内訳表!$F$7), 入札金額積算内訳表!$F$9-入札金額積算内訳表!$F$8), F25 - C25)))</f>
        <v/>
      </c>
      <c r="E25" s="8" t="str">
        <f>IF(COUNTA(入札金額積算内訳表!$F$7:'入札金額積算内訳表'!$F$9)&lt;=2, "", F25 - C25 - D25)</f>
        <v/>
      </c>
      <c r="F25" s="10" t="str">
        <f>IF(COUNTA(入札金額積算内訳表!$F$7:'入札金額積算内訳表'!$F$9)=0,"",
           IF(COUNTA(入札金額積算内訳表!$F$7:'入札金額積算内訳表'!$F$9)=1, ROUNDUP(B25/入札金額積算内訳表!$F$7,0),
              IF(COUNTA(入札金額積算内訳表!$F$7:'入札金額積算内訳表'!$F$9)=2, ROUNDUP(B25/入札金額積算内訳表!$F$8,0),
                 ROUNDUP(B25/入札金額積算内訳表!$F$9,0))))</f>
        <v/>
      </c>
      <c r="G25" s="11" t="str">
        <f>IF(COUNTA(入札金額積算内訳表!$F$7:'入札金額積算内訳表'!$F$9)=0,"",
           IF(COUNTA(入札金額積算内訳表!$F$7:'入札金額積算内訳表'!$F$9)=1, F25*入札金額積算内訳表!$F$7 - B25,
              IF(COUNTA(入札金額積算内訳表!$F$7:'入札金額積算内訳表'!$F$9)=2, F25*入札金額積算内訳表!$F$8 - B25,
                 F25*入札金額積算内訳表!$F$9 - B25)))</f>
        <v/>
      </c>
      <c r="H25" s="12">
        <v>2</v>
      </c>
    </row>
    <row r="26" spans="1:12" ht="15" customHeight="1">
      <c r="A26" s="6" t="s">
        <v>23</v>
      </c>
      <c r="B26" s="7">
        <v>1050</v>
      </c>
      <c r="C26" s="8" t="str">
        <f>IF(COUNTA(入札金額積算内訳表!$F$7:'入札金額積算内訳表'!$F$9)=0,"",
           IF(COUNTA(入札金額積算内訳表!$F$7:'入札金額積算内訳表'!$F$9)=1,
              F26,
           IF(COUNTA(入札金額積算内訳表!$F$7:'入札金額積算内訳表'!$F$9)=2,
              MIN(QUOTIENT(G26, 入札金額積算内訳表!$F$8-入札金額積算内訳表!$F$7), F26),
              MIN(QUOTIENT(G26, 入札金額積算内訳表!$F$9-入札金額積算内訳表!$F$7), F26))))</f>
        <v/>
      </c>
      <c r="D26" s="9" t="str">
        <f>IF(COUNTA(入札金額積算内訳表!$F$7:'入札金額積算内訳表'!$F$9)&lt;=1,"",
           IF(COUNTA(入札金額積算内訳表!$F$7:'入札金額積算内訳表'!$F$9)=2,
              F26 - C26,
              MIN(QUOTIENT(G26 - C26*(入札金額積算内訳表!$F$9-入札金額積算内訳表!$F$7), 入札金額積算内訳表!$F$9-入札金額積算内訳表!$F$8), F26 - C26)))</f>
        <v/>
      </c>
      <c r="E26" s="8" t="str">
        <f>IF(COUNTA(入札金額積算内訳表!$F$7:'入札金額積算内訳表'!$F$9)&lt;=2, "", F26 - C26 - D26)</f>
        <v/>
      </c>
      <c r="F26" s="10" t="str">
        <f>IF(COUNTA(入札金額積算内訳表!$F$7:'入札金額積算内訳表'!$F$9)=0,"",
           IF(COUNTA(入札金額積算内訳表!$F$7:'入札金額積算内訳表'!$F$9)=1, ROUNDUP(B26/入札金額積算内訳表!$F$7,0),
              IF(COUNTA(入札金額積算内訳表!$F$7:'入札金額積算内訳表'!$F$9)=2, ROUNDUP(B26/入札金額積算内訳表!$F$8,0),
                 ROUNDUP(B26/入札金額積算内訳表!$F$9,0))))</f>
        <v/>
      </c>
      <c r="G26" s="11" t="str">
        <f>IF(COUNTA(入札金額積算内訳表!$F$7:'入札金額積算内訳表'!$F$9)=0,"",
           IF(COUNTA(入札金額積算内訳表!$F$7:'入札金額積算内訳表'!$F$9)=1, F26*入札金額積算内訳表!$F$7 - B26,
              IF(COUNTA(入札金額積算内訳表!$F$7:'入札金額積算内訳表'!$F$9)=2, F26*入札金額積算内訳表!$F$8 - B26,
                 F26*入札金額積算内訳表!$F$9 - B26)))</f>
        <v/>
      </c>
      <c r="H26" s="12">
        <v>2</v>
      </c>
    </row>
    <row r="27" spans="1:12" ht="15" customHeight="1">
      <c r="A27" s="6" t="s">
        <v>24</v>
      </c>
      <c r="B27" s="7">
        <v>1100</v>
      </c>
      <c r="C27" s="8" t="str">
        <f>IF(COUNTA(入札金額積算内訳表!$F$7:'入札金額積算内訳表'!$F$9)=0,"",
           IF(COUNTA(入札金額積算内訳表!$F$7:'入札金額積算内訳表'!$F$9)=1,
              F27,
           IF(COUNTA(入札金額積算内訳表!$F$7:'入札金額積算内訳表'!$F$9)=2,
              MIN(QUOTIENT(G27, 入札金額積算内訳表!$F$8-入札金額積算内訳表!$F$7), F27),
              MIN(QUOTIENT(G27, 入札金額積算内訳表!$F$9-入札金額積算内訳表!$F$7), F27))))</f>
        <v/>
      </c>
      <c r="D27" s="9" t="str">
        <f>IF(COUNTA(入札金額積算内訳表!$F$7:'入札金額積算内訳表'!$F$9)&lt;=1,"",
           IF(COUNTA(入札金額積算内訳表!$F$7:'入札金額積算内訳表'!$F$9)=2,
              F27 - C27,
              MIN(QUOTIENT(G27 - C27*(入札金額積算内訳表!$F$9-入札金額積算内訳表!$F$7), 入札金額積算内訳表!$F$9-入札金額積算内訳表!$F$8), F27 - C27)))</f>
        <v/>
      </c>
      <c r="E27" s="8" t="str">
        <f>IF(COUNTA(入札金額積算内訳表!$F$7:'入札金額積算内訳表'!$F$9)&lt;=2, "", F27 - C27 - D27)</f>
        <v/>
      </c>
      <c r="F27" s="10" t="str">
        <f>IF(COUNTA(入札金額積算内訳表!$F$7:'入札金額積算内訳表'!$F$9)=0,"",
           IF(COUNTA(入札金額積算内訳表!$F$7:'入札金額積算内訳表'!$F$9)=1, ROUNDUP(B27/入札金額積算内訳表!$F$7,0),
              IF(COUNTA(入札金額積算内訳表!$F$7:'入札金額積算内訳表'!$F$9)=2, ROUNDUP(B27/入札金額積算内訳表!$F$8,0),
                 ROUNDUP(B27/入札金額積算内訳表!$F$9,0))))</f>
        <v/>
      </c>
      <c r="G27" s="11" t="str">
        <f>IF(COUNTA(入札金額積算内訳表!$F$7:'入札金額積算内訳表'!$F$9)=0,"",
           IF(COUNTA(入札金額積算内訳表!$F$7:'入札金額積算内訳表'!$F$9)=1, F27*入札金額積算内訳表!$F$7 - B27,
              IF(COUNTA(入札金額積算内訳表!$F$7:'入札金額積算内訳表'!$F$9)=2, F27*入札金額積算内訳表!$F$8 - B27,
                 F27*入札金額積算内訳表!$F$9 - B27)))</f>
        <v/>
      </c>
      <c r="H27" s="12">
        <v>2</v>
      </c>
    </row>
    <row r="28" spans="1:12" ht="15" customHeight="1">
      <c r="A28" s="6" t="s">
        <v>25</v>
      </c>
      <c r="B28" s="7">
        <v>1150</v>
      </c>
      <c r="C28" s="8" t="str">
        <f>IF(COUNTA(入札金額積算内訳表!$F$7:'入札金額積算内訳表'!$F$9)=0,"",
           IF(COUNTA(入札金額積算内訳表!$F$7:'入札金額積算内訳表'!$F$9)=1,
              F28,
           IF(COUNTA(入札金額積算内訳表!$F$7:'入札金額積算内訳表'!$F$9)=2,
              MIN(QUOTIENT(G28, 入札金額積算内訳表!$F$8-入札金額積算内訳表!$F$7), F28),
              MIN(QUOTIENT(G28, 入札金額積算内訳表!$F$9-入札金額積算内訳表!$F$7), F28))))</f>
        <v/>
      </c>
      <c r="D28" s="9" t="str">
        <f>IF(COUNTA(入札金額積算内訳表!$F$7:'入札金額積算内訳表'!$F$9)&lt;=1,"",
           IF(COUNTA(入札金額積算内訳表!$F$7:'入札金額積算内訳表'!$F$9)=2,
              F28 - C28,
              MIN(QUOTIENT(G28 - C28*(入札金額積算内訳表!$F$9-入札金額積算内訳表!$F$7), 入札金額積算内訳表!$F$9-入札金額積算内訳表!$F$8), F28 - C28)))</f>
        <v/>
      </c>
      <c r="E28" s="8" t="str">
        <f>IF(COUNTA(入札金額積算内訳表!$F$7:'入札金額積算内訳表'!$F$9)&lt;=2, "", F28 - C28 - D28)</f>
        <v/>
      </c>
      <c r="F28" s="10" t="str">
        <f>IF(COUNTA(入札金額積算内訳表!$F$7:'入札金額積算内訳表'!$F$9)=0,"",
           IF(COUNTA(入札金額積算内訳表!$F$7:'入札金額積算内訳表'!$F$9)=1, ROUNDUP(B28/入札金額積算内訳表!$F$7,0),
              IF(COUNTA(入札金額積算内訳表!$F$7:'入札金額積算内訳表'!$F$9)=2, ROUNDUP(B28/入札金額積算内訳表!$F$8,0),
                 ROUNDUP(B28/入札金額積算内訳表!$F$9,0))))</f>
        <v/>
      </c>
      <c r="G28" s="11" t="str">
        <f>IF(COUNTA(入札金額積算内訳表!$F$7:'入札金額積算内訳表'!$F$9)=0,"",
           IF(COUNTA(入札金額積算内訳表!$F$7:'入札金額積算内訳表'!$F$9)=1, F28*入札金額積算内訳表!$F$7 - B28,
              IF(COUNTA(入札金額積算内訳表!$F$7:'入札金額積算内訳表'!$F$9)=2, F28*入札金額積算内訳表!$F$8 - B28,
                 F28*入札金額積算内訳表!$F$9 - B28)))</f>
        <v/>
      </c>
      <c r="H28" s="12">
        <v>2</v>
      </c>
    </row>
    <row r="29" spans="1:12" ht="15" customHeight="1">
      <c r="A29" s="6" t="s">
        <v>26</v>
      </c>
      <c r="B29" s="7">
        <v>1200</v>
      </c>
      <c r="C29" s="8" t="str">
        <f>IF(COUNTA(入札金額積算内訳表!$F$7:'入札金額積算内訳表'!$F$9)=0,"",
           IF(COUNTA(入札金額積算内訳表!$F$7:'入札金額積算内訳表'!$F$9)=1,
              F29,
           IF(COUNTA(入札金額積算内訳表!$F$7:'入札金額積算内訳表'!$F$9)=2,
              MIN(QUOTIENT(G29, 入札金額積算内訳表!$F$8-入札金額積算内訳表!$F$7), F29),
              MIN(QUOTIENT(G29, 入札金額積算内訳表!$F$9-入札金額積算内訳表!$F$7), F29))))</f>
        <v/>
      </c>
      <c r="D29" s="9" t="str">
        <f>IF(COUNTA(入札金額積算内訳表!$F$7:'入札金額積算内訳表'!$F$9)&lt;=1,"",
           IF(COUNTA(入札金額積算内訳表!$F$7:'入札金額積算内訳表'!$F$9)=2,
              F29 - C29,
              MIN(QUOTIENT(G29 - C29*(入札金額積算内訳表!$F$9-入札金額積算内訳表!$F$7), 入札金額積算内訳表!$F$9-入札金額積算内訳表!$F$8), F29 - C29)))</f>
        <v/>
      </c>
      <c r="E29" s="8" t="str">
        <f>IF(COUNTA(入札金額積算内訳表!$F$7:'入札金額積算内訳表'!$F$9)&lt;=2, "", F29 - C29 - D29)</f>
        <v/>
      </c>
      <c r="F29" s="10" t="str">
        <f>IF(COUNTA(入札金額積算内訳表!$F$7:'入札金額積算内訳表'!$F$9)=0,"",
           IF(COUNTA(入札金額積算内訳表!$F$7:'入札金額積算内訳表'!$F$9)=1, ROUNDUP(B29/入札金額積算内訳表!$F$7,0),
              IF(COUNTA(入札金額積算内訳表!$F$7:'入札金額積算内訳表'!$F$9)=2, ROUNDUP(B29/入札金額積算内訳表!$F$8,0),
                 ROUNDUP(B29/入札金額積算内訳表!$F$9,0))))</f>
        <v/>
      </c>
      <c r="G29" s="11" t="str">
        <f>IF(COUNTA(入札金額積算内訳表!$F$7:'入札金額積算内訳表'!$F$9)=0,"",
           IF(COUNTA(入札金額積算内訳表!$F$7:'入札金額積算内訳表'!$F$9)=1, F29*入札金額積算内訳表!$F$7 - B29,
              IF(COUNTA(入札金額積算内訳表!$F$7:'入札金額積算内訳表'!$F$9)=2, F29*入札金額積算内訳表!$F$8 - B29,
                 F29*入札金額積算内訳表!$F$9 - B29)))</f>
        <v/>
      </c>
      <c r="H29" s="12">
        <v>2</v>
      </c>
    </row>
    <row r="30" spans="1:12" ht="15" customHeight="1">
      <c r="A30" s="6" t="s">
        <v>27</v>
      </c>
      <c r="B30" s="7">
        <v>1250</v>
      </c>
      <c r="C30" s="8" t="str">
        <f>IF(COUNTA(入札金額積算内訳表!$F$7:'入札金額積算内訳表'!$F$9)=0,"",
           IF(COUNTA(入札金額積算内訳表!$F$7:'入札金額積算内訳表'!$F$9)=1,
              F30,
           IF(COUNTA(入札金額積算内訳表!$F$7:'入札金額積算内訳表'!$F$9)=2,
              MIN(QUOTIENT(G30, 入札金額積算内訳表!$F$8-入札金額積算内訳表!$F$7), F30),
              MIN(QUOTIENT(G30, 入札金額積算内訳表!$F$9-入札金額積算内訳表!$F$7), F30))))</f>
        <v/>
      </c>
      <c r="D30" s="9" t="str">
        <f>IF(COUNTA(入札金額積算内訳表!$F$7:'入札金額積算内訳表'!$F$9)&lt;=1,"",
           IF(COUNTA(入札金額積算内訳表!$F$7:'入札金額積算内訳表'!$F$9)=2,
              F30 - C30,
              MIN(QUOTIENT(G30 - C30*(入札金額積算内訳表!$F$9-入札金額積算内訳表!$F$7), 入札金額積算内訳表!$F$9-入札金額積算内訳表!$F$8), F30 - C30)))</f>
        <v/>
      </c>
      <c r="E30" s="8" t="str">
        <f>IF(COUNTA(入札金額積算内訳表!$F$7:'入札金額積算内訳表'!$F$9)&lt;=2, "", F30 - C30 - D30)</f>
        <v/>
      </c>
      <c r="F30" s="10" t="str">
        <f>IF(COUNTA(入札金額積算内訳表!$F$7:'入札金額積算内訳表'!$F$9)=0,"",
           IF(COUNTA(入札金額積算内訳表!$F$7:'入札金額積算内訳表'!$F$9)=1, ROUNDUP(B30/入札金額積算内訳表!$F$7,0),
              IF(COUNTA(入札金額積算内訳表!$F$7:'入札金額積算内訳表'!$F$9)=2, ROUNDUP(B30/入札金額積算内訳表!$F$8,0),
                 ROUNDUP(B30/入札金額積算内訳表!$F$9,0))))</f>
        <v/>
      </c>
      <c r="G30" s="11" t="str">
        <f>IF(COUNTA(入札金額積算内訳表!$F$7:'入札金額積算内訳表'!$F$9)=0,"",
           IF(COUNTA(入札金額積算内訳表!$F$7:'入札金額積算内訳表'!$F$9)=1, F30*入札金額積算内訳表!$F$7 - B30,
              IF(COUNTA(入札金額積算内訳表!$F$7:'入札金額積算内訳表'!$F$9)=2, F30*入札金額積算内訳表!$F$8 - B30,
                 F30*入札金額積算内訳表!$F$9 - B30)))</f>
        <v/>
      </c>
      <c r="H30" s="12">
        <v>2</v>
      </c>
    </row>
    <row r="31" spans="1:12" ht="15" customHeight="1">
      <c r="A31" s="6" t="s">
        <v>28</v>
      </c>
      <c r="B31" s="7">
        <v>1300</v>
      </c>
      <c r="C31" s="8" t="str">
        <f>IF(COUNTA(入札金額積算内訳表!$F$7:'入札金額積算内訳表'!$F$9)=0,"",
           IF(COUNTA(入札金額積算内訳表!$F$7:'入札金額積算内訳表'!$F$9)=1,
              F31,
           IF(COUNTA(入札金額積算内訳表!$F$7:'入札金額積算内訳表'!$F$9)=2,
              MIN(QUOTIENT(G31, 入札金額積算内訳表!$F$8-入札金額積算内訳表!$F$7), F31),
              MIN(QUOTIENT(G31, 入札金額積算内訳表!$F$9-入札金額積算内訳表!$F$7), F31))))</f>
        <v/>
      </c>
      <c r="D31" s="9" t="str">
        <f>IF(COUNTA(入札金額積算内訳表!$F$7:'入札金額積算内訳表'!$F$9)&lt;=1,"",
           IF(COUNTA(入札金額積算内訳表!$F$7:'入札金額積算内訳表'!$F$9)=2,
              F31 - C31,
              MIN(QUOTIENT(G31 - C31*(入札金額積算内訳表!$F$9-入札金額積算内訳表!$F$7), 入札金額積算内訳表!$F$9-入札金額積算内訳表!$F$8), F31 - C31)))</f>
        <v/>
      </c>
      <c r="E31" s="8" t="str">
        <f>IF(COUNTA(入札金額積算内訳表!$F$7:'入札金額積算内訳表'!$F$9)&lt;=2, "", F31 - C31 - D31)</f>
        <v/>
      </c>
      <c r="F31" s="10" t="str">
        <f>IF(COUNTA(入札金額積算内訳表!$F$7:'入札金額積算内訳表'!$F$9)=0,"",
           IF(COUNTA(入札金額積算内訳表!$F$7:'入札金額積算内訳表'!$F$9)=1, ROUNDUP(B31/入札金額積算内訳表!$F$7,0),
              IF(COUNTA(入札金額積算内訳表!$F$7:'入札金額積算内訳表'!$F$9)=2, ROUNDUP(B31/入札金額積算内訳表!$F$8,0),
                 ROUNDUP(B31/入札金額積算内訳表!$F$9,0))))</f>
        <v/>
      </c>
      <c r="G31" s="11" t="str">
        <f>IF(COUNTA(入札金額積算内訳表!$F$7:'入札金額積算内訳表'!$F$9)=0,"",
           IF(COUNTA(入札金額積算内訳表!$F$7:'入札金額積算内訳表'!$F$9)=1, F31*入札金額積算内訳表!$F$7 - B31,
              IF(COUNTA(入札金額積算内訳表!$F$7:'入札金額積算内訳表'!$F$9)=2, F31*入札金額積算内訳表!$F$8 - B31,
                 F31*入札金額積算内訳表!$F$9 - B31)))</f>
        <v/>
      </c>
      <c r="H31" s="12">
        <v>1</v>
      </c>
      <c r="I31" s="13"/>
      <c r="J31" s="19"/>
      <c r="K31" s="19"/>
      <c r="L31" s="19"/>
    </row>
    <row r="32" spans="1:12" ht="15" customHeight="1">
      <c r="A32" s="6" t="s">
        <v>29</v>
      </c>
      <c r="B32" s="7">
        <v>1350</v>
      </c>
      <c r="C32" s="8" t="str">
        <f>IF(COUNTA(入札金額積算内訳表!$F$7:'入札金額積算内訳表'!$F$9)=0,"",
           IF(COUNTA(入札金額積算内訳表!$F$7:'入札金額積算内訳表'!$F$9)=1,
              F32,
           IF(COUNTA(入札金額積算内訳表!$F$7:'入札金額積算内訳表'!$F$9)=2,
              MIN(QUOTIENT(G32, 入札金額積算内訳表!$F$8-入札金額積算内訳表!$F$7), F32),
              MIN(QUOTIENT(G32, 入札金額積算内訳表!$F$9-入札金額積算内訳表!$F$7), F32))))</f>
        <v/>
      </c>
      <c r="D32" s="9" t="str">
        <f>IF(COUNTA(入札金額積算内訳表!$F$7:'入札金額積算内訳表'!$F$9)&lt;=1,"",
           IF(COUNTA(入札金額積算内訳表!$F$7:'入札金額積算内訳表'!$F$9)=2,
              F32 - C32,
              MIN(QUOTIENT(G32 - C32*(入札金額積算内訳表!$F$9-入札金額積算内訳表!$F$7), 入札金額積算内訳表!$F$9-入札金額積算内訳表!$F$8), F32 - C32)))</f>
        <v/>
      </c>
      <c r="E32" s="8" t="str">
        <f>IF(COUNTA(入札金額積算内訳表!$F$7:'入札金額積算内訳表'!$F$9)&lt;=2, "", F32 - C32 - D32)</f>
        <v/>
      </c>
      <c r="F32" s="10" t="str">
        <f>IF(COUNTA(入札金額積算内訳表!$F$7:'入札金額積算内訳表'!$F$9)=0,"",
           IF(COUNTA(入札金額積算内訳表!$F$7:'入札金額積算内訳表'!$F$9)=1, ROUNDUP(B32/入札金額積算内訳表!$F$7,0),
              IF(COUNTA(入札金額積算内訳表!$F$7:'入札金額積算内訳表'!$F$9)=2, ROUNDUP(B32/入札金額積算内訳表!$F$8,0),
                 ROUNDUP(B32/入札金額積算内訳表!$F$9,0))))</f>
        <v/>
      </c>
      <c r="G32" s="11" t="str">
        <f>IF(COUNTA(入札金額積算内訳表!$F$7:'入札金額積算内訳表'!$F$9)=0,"",
           IF(COUNTA(入札金額積算内訳表!$F$7:'入札金額積算内訳表'!$F$9)=1, F32*入札金額積算内訳表!$F$7 - B32,
              IF(COUNTA(入札金額積算内訳表!$F$7:'入札金額積算内訳表'!$F$9)=2, F32*入札金額積算内訳表!$F$8 - B32,
                 F32*入札金額積算内訳表!$F$9 - B32)))</f>
        <v/>
      </c>
      <c r="H32" s="12">
        <v>2</v>
      </c>
      <c r="I32" s="13"/>
      <c r="J32" s="22"/>
      <c r="K32" s="23"/>
      <c r="L32" s="23"/>
    </row>
    <row r="33" spans="1:15" ht="15" customHeight="1">
      <c r="A33" s="6" t="s">
        <v>30</v>
      </c>
      <c r="B33" s="7">
        <v>1400</v>
      </c>
      <c r="C33" s="8" t="str">
        <f>IF(COUNTA(入札金額積算内訳表!$F$7:'入札金額積算内訳表'!$F$9)=0,"",
           IF(COUNTA(入札金額積算内訳表!$F$7:'入札金額積算内訳表'!$F$9)=1,
              F33,
           IF(COUNTA(入札金額積算内訳表!$F$7:'入札金額積算内訳表'!$F$9)=2,
              MIN(QUOTIENT(G33, 入札金額積算内訳表!$F$8-入札金額積算内訳表!$F$7), F33),
              MIN(QUOTIENT(G33, 入札金額積算内訳表!$F$9-入札金額積算内訳表!$F$7), F33))))</f>
        <v/>
      </c>
      <c r="D33" s="9" t="str">
        <f>IF(COUNTA(入札金額積算内訳表!$F$7:'入札金額積算内訳表'!$F$9)&lt;=1,"",
           IF(COUNTA(入札金額積算内訳表!$F$7:'入札金額積算内訳表'!$F$9)=2,
              F33 - C33,
              MIN(QUOTIENT(G33 - C33*(入札金額積算内訳表!$F$9-入札金額積算内訳表!$F$7), 入札金額積算内訳表!$F$9-入札金額積算内訳表!$F$8), F33 - C33)))</f>
        <v/>
      </c>
      <c r="E33" s="8" t="str">
        <f>IF(COUNTA(入札金額積算内訳表!$F$7:'入札金額積算内訳表'!$F$9)&lt;=2, "", F33 - C33 - D33)</f>
        <v/>
      </c>
      <c r="F33" s="10" t="str">
        <f>IF(COUNTA(入札金額積算内訳表!$F$7:'入札金額積算内訳表'!$F$9)=0,"",
           IF(COUNTA(入札金額積算内訳表!$F$7:'入札金額積算内訳表'!$F$9)=1, ROUNDUP(B33/入札金額積算内訳表!$F$7,0),
              IF(COUNTA(入札金額積算内訳表!$F$7:'入札金額積算内訳表'!$F$9)=2, ROUNDUP(B33/入札金額積算内訳表!$F$8,0),
                 ROUNDUP(B33/入札金額積算内訳表!$F$9,0))))</f>
        <v/>
      </c>
      <c r="G33" s="11" t="str">
        <f>IF(COUNTA(入札金額積算内訳表!$F$7:'入札金額積算内訳表'!$F$9)=0,"",
           IF(COUNTA(入札金額積算内訳表!$F$7:'入札金額積算内訳表'!$F$9)=1, F33*入札金額積算内訳表!$F$7 - B33,
              IF(COUNTA(入札金額積算内訳表!$F$7:'入札金額積算内訳表'!$F$9)=2, F33*入札金額積算内訳表!$F$8 - B33,
                 F33*入札金額積算内訳表!$F$9 - B33)))</f>
        <v/>
      </c>
      <c r="H33" s="12">
        <v>2</v>
      </c>
      <c r="J33" s="89" t="s">
        <v>44</v>
      </c>
      <c r="K33" s="89"/>
      <c r="L33" s="89"/>
      <c r="M33" s="90"/>
      <c r="N33" s="91"/>
      <c r="O33" s="28"/>
    </row>
    <row r="34" spans="1:15" ht="15" customHeight="1">
      <c r="A34" s="6" t="s">
        <v>31</v>
      </c>
      <c r="B34" s="7">
        <v>1450</v>
      </c>
      <c r="C34" s="8" t="str">
        <f>IF(COUNTA(入札金額積算内訳表!$F$7:'入札金額積算内訳表'!$F$9)=0,"",
           IF(COUNTA(入札金額積算内訳表!$F$7:'入札金額積算内訳表'!$F$9)=1,
              F34,
           IF(COUNTA(入札金額積算内訳表!$F$7:'入札金額積算内訳表'!$F$9)=2,
              MIN(QUOTIENT(G34, 入札金額積算内訳表!$F$8-入札金額積算内訳表!$F$7), F34),
              MIN(QUOTIENT(G34, 入札金額積算内訳表!$F$9-入札金額積算内訳表!$F$7), F34))))</f>
        <v/>
      </c>
      <c r="D34" s="9" t="str">
        <f>IF(COUNTA(入札金額積算内訳表!$F$7:'入札金額積算内訳表'!$F$9)&lt;=1,"",
           IF(COUNTA(入札金額積算内訳表!$F$7:'入札金額積算内訳表'!$F$9)=2,
              F34 - C34,
              MIN(QUOTIENT(G34 - C34*(入札金額積算内訳表!$F$9-入札金額積算内訳表!$F$7), 入札金額積算内訳表!$F$9-入札金額積算内訳表!$F$8), F34 - C34)))</f>
        <v/>
      </c>
      <c r="E34" s="8" t="str">
        <f>IF(COUNTA(入札金額積算内訳表!$F$7:'入札金額積算内訳表'!$F$9)&lt;=2, "", F34 - C34 - D34)</f>
        <v/>
      </c>
      <c r="F34" s="10" t="str">
        <f>IF(COUNTA(入札金額積算内訳表!$F$7:'入札金額積算内訳表'!$F$9)=0,"",
           IF(COUNTA(入札金額積算内訳表!$F$7:'入札金額積算内訳表'!$F$9)=1, ROUNDUP(B34/入札金額積算内訳表!$F$7,0),
              IF(COUNTA(入札金額積算内訳表!$F$7:'入札金額積算内訳表'!$F$9)=2, ROUNDUP(B34/入札金額積算内訳表!$F$8,0),
                 ROUNDUP(B34/入札金額積算内訳表!$F$9,0))))</f>
        <v/>
      </c>
      <c r="G34" s="11" t="str">
        <f>IF(COUNTA(入札金額積算内訳表!$F$7:'入札金額積算内訳表'!$F$9)=0,"",
           IF(COUNTA(入札金額積算内訳表!$F$7:'入札金額積算内訳表'!$F$9)=1, F34*入札金額積算内訳表!$F$7 - B34,
              IF(COUNTA(入札金額積算内訳表!$F$7:'入札金額積算内訳表'!$F$9)=2, F34*入札金額積算内訳表!$F$8 - B34,
                 F34*入札金額積算内訳表!$F$9 - B34)))</f>
        <v/>
      </c>
      <c r="H34" s="12">
        <v>0</v>
      </c>
      <c r="J34" s="82" t="s">
        <v>32</v>
      </c>
      <c r="K34" s="83"/>
      <c r="L34" s="83"/>
      <c r="M34" s="84"/>
      <c r="N34" s="5" t="s">
        <v>33</v>
      </c>
      <c r="O34" s="21"/>
    </row>
    <row r="35" spans="1:15" ht="15" customHeight="1">
      <c r="A35" s="6" t="s">
        <v>34</v>
      </c>
      <c r="B35" s="7">
        <v>1500</v>
      </c>
      <c r="C35" s="8" t="str">
        <f>IF(COUNTA(入札金額積算内訳表!$F$7:'入札金額積算内訳表'!$F$9)=0,"",
           IF(COUNTA(入札金額積算内訳表!$F$7:'入札金額積算内訳表'!$F$9)=1,
              F35,
           IF(COUNTA(入札金額積算内訳表!$F$7:'入札金額積算内訳表'!$F$9)=2,
              MIN(QUOTIENT(G35, 入札金額積算内訳表!$F$8-入札金額積算内訳表!$F$7), F35),
              MIN(QUOTIENT(G35, 入札金額積算内訳表!$F$9-入札金額積算内訳表!$F$7), F35))))</f>
        <v/>
      </c>
      <c r="D35" s="9" t="str">
        <f>IF(COUNTA(入札金額積算内訳表!$F$7:'入札金額積算内訳表'!$F$9)&lt;=1,"",
           IF(COUNTA(入札金額積算内訳表!$F$7:'入札金額積算内訳表'!$F$9)=2,
              F35 - C35,
              MIN(QUOTIENT(G35 - C35*(入札金額積算内訳表!$F$9-入札金額積算内訳表!$F$7), 入札金額積算内訳表!$F$9-入札金額積算内訳表!$F$8), F35 - C35)))</f>
        <v/>
      </c>
      <c r="E35" s="8" t="str">
        <f>IF(COUNTA(入札金額積算内訳表!$F$7:'入札金額積算内訳表'!$F$9)&lt;=2, "", F35 - C35 - D35)</f>
        <v/>
      </c>
      <c r="F35" s="10" t="str">
        <f>IF(COUNTA(入札金額積算内訳表!$F$7:'入札金額積算内訳表'!$F$9)=0,"",
           IF(COUNTA(入札金額積算内訳表!$F$7:'入札金額積算内訳表'!$F$9)=1, ROUNDUP(B35/入札金額積算内訳表!$F$7,0),
              IF(COUNTA(入札金額積算内訳表!$F$7:'入札金額積算内訳表'!$F$9)=2, ROUNDUP(B35/入札金額積算内訳表!$F$8,0),
                 ROUNDUP(B35/入札金額積算内訳表!$F$9,0))))</f>
        <v/>
      </c>
      <c r="G35" s="11" t="str">
        <f>IF(COUNTA(入札金額積算内訳表!$F$7:'入札金額積算内訳表'!$F$9)=0,"",
           IF(COUNTA(入札金額積算内訳表!$F$7:'入札金額積算内訳表'!$F$9)=1, F35*入札金額積算内訳表!$F$7 - B35,
              IF(COUNTA(入札金額積算内訳表!$F$7:'入札金額積算内訳表'!$F$9)=2, F35*入札金額積算内訳表!$F$8 - B35,
                 F35*入札金額積算内訳表!$F$9 - B35)))</f>
        <v/>
      </c>
      <c r="H35" s="12">
        <v>2</v>
      </c>
      <c r="J35" s="85"/>
      <c r="K35" s="86"/>
      <c r="L35" s="86"/>
      <c r="M35" s="87"/>
      <c r="N35" s="5" t="s">
        <v>35</v>
      </c>
      <c r="O35" s="28"/>
    </row>
    <row r="36" spans="1:15" ht="15" customHeight="1">
      <c r="A36" s="6" t="s">
        <v>36</v>
      </c>
      <c r="B36" s="7">
        <v>1550</v>
      </c>
      <c r="C36" s="8" t="str">
        <f>IF(COUNTA(入札金額積算内訳表!$F$7:'入札金額積算内訳表'!$F$9)=0,"",
           IF(COUNTA(入札金額積算内訳表!$F$7:'入札金額積算内訳表'!$F$9)=1,
              F36,
           IF(COUNTA(入札金額積算内訳表!$F$7:'入札金額積算内訳表'!$F$9)=2,
              MIN(QUOTIENT(G36, 入札金額積算内訳表!$F$8-入札金額積算内訳表!$F$7), F36),
              MIN(QUOTIENT(G36, 入札金額積算内訳表!$F$9-入札金額積算内訳表!$F$7), F36))))</f>
        <v/>
      </c>
      <c r="D36" s="9" t="str">
        <f>IF(COUNTA(入札金額積算内訳表!$F$7:'入札金額積算内訳表'!$F$9)&lt;=1,"",
           IF(COUNTA(入札金額積算内訳表!$F$7:'入札金額積算内訳表'!$F$9)=2,
              F36 - C36,
              MIN(QUOTIENT(G36 - C36*(入札金額積算内訳表!$F$9-入札金額積算内訳表!$F$7), 入札金額積算内訳表!$F$9-入札金額積算内訳表!$F$8), F36 - C36)))</f>
        <v/>
      </c>
      <c r="E36" s="8" t="str">
        <f>IF(COUNTA(入札金額積算内訳表!$F$7:'入札金額積算内訳表'!$F$9)&lt;=2, "", F36 - C36 - D36)</f>
        <v/>
      </c>
      <c r="F36" s="10" t="str">
        <f>IF(COUNTA(入札金額積算内訳表!$F$7:'入札金額積算内訳表'!$F$9)=0,"",
           IF(COUNTA(入札金額積算内訳表!$F$7:'入札金額積算内訳表'!$F$9)=1, ROUNDUP(B36/入札金額積算内訳表!$F$7,0),
              IF(COUNTA(入札金額積算内訳表!$F$7:'入札金額積算内訳表'!$F$9)=2, ROUNDUP(B36/入札金額積算内訳表!$F$8,0),
                 ROUNDUP(B36/入札金額積算内訳表!$F$9,0))))</f>
        <v/>
      </c>
      <c r="G36" s="11" t="str">
        <f>IF(COUNTA(入札金額積算内訳表!$F$7:'入札金額積算内訳表'!$F$9)=0,"",
           IF(COUNTA(入札金額積算内訳表!$F$7:'入札金額積算内訳表'!$F$9)=1, F36*入札金額積算内訳表!$F$7 - B36,
              IF(COUNTA(入札金額積算内訳表!$F$7:'入札金額積算内訳表'!$F$9)=2, F36*入札金額積算内訳表!$F$8 - B36,
                 F36*入札金額積算内訳表!$F$9 - B36)))</f>
        <v/>
      </c>
      <c r="H36" s="12">
        <v>2</v>
      </c>
      <c r="J36" s="35">
        <f>入札金額積算内訳表!D7</f>
        <v>1</v>
      </c>
      <c r="K36" s="7" t="s">
        <v>37</v>
      </c>
      <c r="L36" s="36" t="str">
        <f>IF(入札金額積算内訳表!F7=0,"",入札金額積算内訳表!F7)</f>
        <v/>
      </c>
      <c r="M36" s="32" t="s">
        <v>38</v>
      </c>
      <c r="N36" s="27">
        <f>SUMPRODUCT(C6:C38,H6:H38)</f>
        <v>0</v>
      </c>
      <c r="O36" s="28"/>
    </row>
    <row r="37" spans="1:15" ht="15" customHeight="1">
      <c r="A37" s="6" t="s">
        <v>39</v>
      </c>
      <c r="B37" s="7">
        <v>1600</v>
      </c>
      <c r="C37" s="8" t="str">
        <f>IF(COUNTA(入札金額積算内訳表!$F$7:'入札金額積算内訳表'!$F$9)=0,"",
           IF(COUNTA(入札金額積算内訳表!$F$7:'入札金額積算内訳表'!$F$9)=1,
              F37,
           IF(COUNTA(入札金額積算内訳表!$F$7:'入札金額積算内訳表'!$F$9)=2,
              MIN(QUOTIENT(G37, 入札金額積算内訳表!$F$8-入札金額積算内訳表!$F$7), F37),
              MIN(QUOTIENT(G37, 入札金額積算内訳表!$F$9-入札金額積算内訳表!$F$7), F37))))</f>
        <v/>
      </c>
      <c r="D37" s="9" t="str">
        <f>IF(COUNTA(入札金額積算内訳表!$F$7:'入札金額積算内訳表'!$F$9)&lt;=1,"",
           IF(COUNTA(入札金額積算内訳表!$F$7:'入札金額積算内訳表'!$F$9)=2,
              F37 - C37,
              MIN(QUOTIENT(G37 - C37*(入札金額積算内訳表!$F$9-入札金額積算内訳表!$F$7), 入札金額積算内訳表!$F$9-入札金額積算内訳表!$F$8), F37 - C37)))</f>
        <v/>
      </c>
      <c r="E37" s="8" t="str">
        <f>IF(COUNTA(入札金額積算内訳表!$F$7:'入札金額積算内訳表'!$F$9)&lt;=2, "", F37 - C37 - D37)</f>
        <v/>
      </c>
      <c r="F37" s="10" t="str">
        <f>IF(COUNTA(入札金額積算内訳表!$F$7:'入札金額積算内訳表'!$F$9)=0,"",
           IF(COUNTA(入札金額積算内訳表!$F$7:'入札金額積算内訳表'!$F$9)=1, ROUNDUP(B37/入札金額積算内訳表!$F$7,0),
              IF(COUNTA(入札金額積算内訳表!$F$7:'入札金額積算内訳表'!$F$9)=2, ROUNDUP(B37/入札金額積算内訳表!$F$8,0),
                 ROUNDUP(B37/入札金額積算内訳表!$F$9,0))))</f>
        <v/>
      </c>
      <c r="G37" s="11" t="str">
        <f>IF(COUNTA(入札金額積算内訳表!$F$7:'入札金額積算内訳表'!$F$9)=0,"",
           IF(COUNTA(入札金額積算内訳表!$F$7:'入札金額積算内訳表'!$F$9)=1, F37*入札金額積算内訳表!$F$7 - B37,
              IF(COUNTA(入札金額積算内訳表!$F$7:'入札金額積算内訳表'!$F$9)=2, F37*入札金額積算内訳表!$F$8 - B37,
                 F37*入札金額積算内訳表!$F$9 - B37)))</f>
        <v/>
      </c>
      <c r="H37" s="12">
        <v>0</v>
      </c>
      <c r="I37" s="88"/>
      <c r="J37" s="35" t="str">
        <f>入札金額積算内訳表!D8</f>
        <v/>
      </c>
      <c r="K37" s="7" t="s">
        <v>37</v>
      </c>
      <c r="L37" s="36" t="str">
        <f>IF(入札金額積算内訳表!F8=0,"",入札金額積算内訳表!F8)</f>
        <v/>
      </c>
      <c r="M37" s="32" t="s">
        <v>38</v>
      </c>
      <c r="N37" s="27">
        <f>SUMPRODUCT(D6:D38,H6:H38)</f>
        <v>0</v>
      </c>
      <c r="O37" s="28"/>
    </row>
    <row r="38" spans="1:15" ht="15" customHeight="1">
      <c r="A38" s="6" t="s">
        <v>40</v>
      </c>
      <c r="B38" s="15">
        <v>2600</v>
      </c>
      <c r="C38" s="8" t="str">
        <f>IF(COUNTA(入札金額積算内訳表!$F$7:'入札金額積算内訳表'!$F$9)=0,"",
           IF(COUNTA(入札金額積算内訳表!$F$7:'入札金額積算内訳表'!$F$9)=1,
              F38,
           IF(COUNTA(入札金額積算内訳表!$F$7:'入札金額積算内訳表'!$F$9)=2,
              MIN(QUOTIENT(G38, 入札金額積算内訳表!$F$8-入札金額積算内訳表!$F$7), F38),
              MIN(QUOTIENT(G38, 入札金額積算内訳表!$F$9-入札金額積算内訳表!$F$7), F38))))</f>
        <v/>
      </c>
      <c r="D38" s="9" t="str">
        <f>IF(COUNTA(入札金額積算内訳表!$F$7:'入札金額積算内訳表'!$F$9)&lt;=1,"",
           IF(COUNTA(入札金額積算内訳表!$F$7:'入札金額積算内訳表'!$F$9)=2,
              F38 - C38,
              MIN(QUOTIENT(G38 - C38*(入札金額積算内訳表!$F$9-入札金額積算内訳表!$F$7), 入札金額積算内訳表!$F$9-入札金額積算内訳表!$F$8), F38 - C38)))</f>
        <v/>
      </c>
      <c r="E38" s="8" t="str">
        <f>IF(COUNTA(入札金額積算内訳表!$F$7:'入札金額積算内訳表'!$F$9)&lt;=2, "", F38 - C38 - D38)</f>
        <v/>
      </c>
      <c r="F38" s="10" t="str">
        <f>IF(COUNTA(入札金額積算内訳表!$F$7:'入札金額積算内訳表'!$F$9)=0,"",
           IF(COUNTA(入札金額積算内訳表!$F$7:'入札金額積算内訳表'!$F$9)=1, ROUNDUP(B38/入札金額積算内訳表!$F$7,0),
              IF(COUNTA(入札金額積算内訳表!$F$7:'入札金額積算内訳表'!$F$9)=2, ROUNDUP(B38/入札金額積算内訳表!$F$8,0),
                 ROUNDUP(B38/入札金額積算内訳表!$F$9,0))))</f>
        <v/>
      </c>
      <c r="G38" s="11" t="str">
        <f>IF(COUNTA(入札金額積算内訳表!$F$7:'入札金額積算内訳表'!$F$9)=0,"",
           IF(COUNTA(入札金額積算内訳表!$F$7:'入札金額積算内訳表'!$F$9)=1, F38*入札金額積算内訳表!$F$7 - B38,
              IF(COUNTA(入札金額積算内訳表!$F$7:'入札金額積算内訳表'!$F$9)=2, F38*入札金額積算内訳表!$F$8 - B38,
                 F38*入札金額積算内訳表!$F$9 - B38)))</f>
        <v/>
      </c>
      <c r="H38" s="16">
        <v>2</v>
      </c>
      <c r="I38" s="86"/>
      <c r="J38" s="35" t="str">
        <f>入札金額積算内訳表!D9</f>
        <v/>
      </c>
      <c r="K38" s="7" t="s">
        <v>37</v>
      </c>
      <c r="L38" s="36" t="str">
        <f>IF(入札金額積算内訳表!F9=0,"",入札金額積算内訳表!F9)</f>
        <v/>
      </c>
      <c r="M38" s="32" t="s">
        <v>38</v>
      </c>
      <c r="N38" s="27">
        <f>SUMPRODUCT(E6:E38,H6:H38)</f>
        <v>0</v>
      </c>
      <c r="O38" s="28"/>
    </row>
    <row r="39" spans="1:15" ht="15" customHeight="1">
      <c r="A39" s="78" t="s">
        <v>41</v>
      </c>
      <c r="B39" s="79"/>
      <c r="C39" s="14"/>
      <c r="D39" s="14"/>
      <c r="E39" s="14"/>
      <c r="F39" s="14"/>
      <c r="G39" s="14"/>
      <c r="H39" s="17">
        <f>SUM(H6:H38)</f>
        <v>4188</v>
      </c>
      <c r="I39" s="25"/>
      <c r="J39" s="100" t="s">
        <v>41</v>
      </c>
      <c r="K39" s="101"/>
      <c r="L39" s="101"/>
      <c r="M39" s="102"/>
      <c r="N39" s="26">
        <f>SUM(N36:N38)</f>
        <v>0</v>
      </c>
      <c r="O39" s="28"/>
    </row>
    <row r="40" spans="1:15" ht="8.5" customHeight="1">
      <c r="E40" s="24"/>
      <c r="F40" s="24"/>
      <c r="G40" s="24"/>
      <c r="H40" s="24"/>
      <c r="I40" s="18"/>
    </row>
    <row r="42" spans="1:15" ht="3" customHeight="1"/>
    <row r="43" spans="1:15" ht="18.75" customHeight="1"/>
    <row r="44" spans="1:15" ht="16.149999999999999" customHeight="1"/>
    <row r="45" spans="1:15" ht="16.149999999999999" customHeight="1"/>
    <row r="46" spans="1:15" ht="16.899999999999999" customHeight="1"/>
    <row r="47" spans="1:15" ht="16.899999999999999" customHeight="1"/>
    <row r="48" spans="1:15" ht="16.899999999999999" customHeight="1"/>
    <row r="49" s="2" customFormat="1" ht="16.899999999999999" customHeight="1"/>
  </sheetData>
  <sheetProtection algorithmName="SHA-512" hashValue="dborM+Ku3+rLGOskOUIC6z4CNC9IeiNv4JQX2fWD5A6Az9RQffGBt0pnNHQzDxsm9IZkheVENp4skis2O8BDZA==" saltValue="CoWdFjvLLiB6qIsegF/YIA==" spinCount="100000" sheet="1" objects="1" scenarios="1"/>
  <mergeCells count="10">
    <mergeCell ref="J34:M35"/>
    <mergeCell ref="I37:I38"/>
    <mergeCell ref="A39:B39"/>
    <mergeCell ref="J39:M39"/>
    <mergeCell ref="A1:H1"/>
    <mergeCell ref="A3:H3"/>
    <mergeCell ref="A4:B5"/>
    <mergeCell ref="C4:E4"/>
    <mergeCell ref="H4:H5"/>
    <mergeCell ref="J33:N33"/>
  </mergeCells>
  <phoneticPr fontId="4"/>
  <pageMargins left="0.43307086614173229" right="0.23622047244094491" top="0.19685039370078741" bottom="0.15748031496062989" header="0.31496062992125978" footer="0.31496062992125978"/>
  <pageSetup paperSize="9" scale="88" orientation="landscape" r:id="rId1"/>
  <colBreaks count="1" manualBreakCount="1">
    <brk id="12" max="3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5DB20-8AAB-4584-B968-40AE9D855DF0}">
  <sheetPr>
    <tabColor rgb="FFFFC000"/>
    <pageSetUpPr fitToPage="1"/>
  </sheetPr>
  <dimension ref="A1:S49"/>
  <sheetViews>
    <sheetView view="pageBreakPreview" zoomScaleNormal="100" zoomScaleSheetLayoutView="100" workbookViewId="0">
      <selection sqref="A1:H1"/>
    </sheetView>
  </sheetViews>
  <sheetFormatPr defaultColWidth="9" defaultRowHeight="18"/>
  <cols>
    <col min="1" max="1" width="13" style="2" customWidth="1"/>
    <col min="2" max="2" width="4.58203125" style="2" hidden="1" customWidth="1"/>
    <col min="3" max="5" width="11.83203125" style="2" customWidth="1"/>
    <col min="6" max="6" width="10.25" style="2" hidden="1" customWidth="1"/>
    <col min="7" max="7" width="10.08203125" style="2" hidden="1" customWidth="1"/>
    <col min="8" max="8" width="21.58203125" style="2" customWidth="1"/>
    <col min="9" max="9" width="13.83203125" style="2" customWidth="1"/>
    <col min="10" max="10" width="6.83203125" style="2" customWidth="1"/>
    <col min="11" max="11" width="3.33203125" style="2" customWidth="1"/>
    <col min="12" max="12" width="6.83203125" style="2" customWidth="1"/>
    <col min="13" max="13" width="4.08203125" style="2" customWidth="1"/>
    <col min="14" max="14" width="31.33203125" style="2" customWidth="1"/>
    <col min="15" max="15" width="10.58203125" style="2" customWidth="1"/>
    <col min="16" max="16" width="9" style="2" customWidth="1"/>
    <col min="17" max="17" width="18.25" style="2" hidden="1" customWidth="1"/>
    <col min="18" max="18" width="6.83203125" style="2" hidden="1" customWidth="1"/>
    <col min="19" max="19" width="2.75" style="2" hidden="1" customWidth="1"/>
    <col min="20" max="16384" width="9" style="2"/>
  </cols>
  <sheetData>
    <row r="1" spans="1:19" ht="25.5" customHeight="1">
      <c r="A1" s="92" t="s">
        <v>82</v>
      </c>
      <c r="B1" s="93"/>
      <c r="C1" s="93"/>
      <c r="D1" s="93"/>
      <c r="E1" s="93"/>
      <c r="F1" s="93"/>
      <c r="G1" s="93"/>
      <c r="H1" s="93"/>
      <c r="I1" s="1"/>
      <c r="M1" s="19"/>
      <c r="N1" s="19"/>
    </row>
    <row r="2" spans="1:19" ht="6" customHeight="1"/>
    <row r="3" spans="1:19" ht="16.149999999999999" customHeight="1">
      <c r="A3" s="89" t="s">
        <v>0</v>
      </c>
      <c r="B3" s="79"/>
      <c r="C3" s="79"/>
      <c r="D3" s="79"/>
      <c r="E3" s="79"/>
      <c r="F3" s="79"/>
      <c r="G3" s="79"/>
      <c r="H3" s="94"/>
    </row>
    <row r="4" spans="1:19" ht="16.149999999999999" customHeight="1">
      <c r="A4" s="95" t="s">
        <v>1</v>
      </c>
      <c r="B4" s="93"/>
      <c r="C4" s="89" t="s">
        <v>2</v>
      </c>
      <c r="D4" s="79"/>
      <c r="E4" s="94"/>
      <c r="F4" s="4"/>
      <c r="G4" s="4"/>
      <c r="H4" s="98" t="s">
        <v>81</v>
      </c>
    </row>
    <row r="5" spans="1:19" ht="21.75" customHeight="1">
      <c r="A5" s="96"/>
      <c r="B5" s="97"/>
      <c r="C5" s="5" t="str">
        <f>_xlfn.TEXTJOIN("", TRUE, J36:M36)</f>
        <v>1～部</v>
      </c>
      <c r="D5" s="5" t="str">
        <f>_xlfn.TEXTJOIN("", TRUE, J37:M37)</f>
        <v>～部</v>
      </c>
      <c r="E5" s="5" t="str">
        <f>_xlfn.TEXTJOIN("", TRUE, J38:M38)</f>
        <v>～部</v>
      </c>
      <c r="F5" s="3"/>
      <c r="G5" s="3"/>
      <c r="H5" s="99"/>
    </row>
    <row r="6" spans="1:19" ht="15" customHeight="1">
      <c r="A6" s="6" t="s">
        <v>3</v>
      </c>
      <c r="B6" s="7">
        <v>50</v>
      </c>
      <c r="C6" s="8" t="str">
        <f>IF(COUNTA(入札金額積算内訳表!$F$10:'入札金額積算内訳表'!$F$12)=0,"",
           IF(COUNTA(入札金額積算内訳表!$F$10:'入札金額積算内訳表'!$F$12)=1,
              F6,
           IF(COUNTA(入札金額積算内訳表!$F$10:'入札金額積算内訳表'!$F$12)=2,
              MIN(QUOTIENT(G6, 入札金額積算内訳表!$F$11-入札金額積算内訳表!$F$10), F6),
              MIN(QUOTIENT(G6, 入札金額積算内訳表!$F$12-入札金額積算内訳表!$F$10), F6))))</f>
        <v/>
      </c>
      <c r="D6" s="9" t="str">
        <f>IF(COUNTA(入札金額積算内訳表!$F$10:'入札金額積算内訳表'!$F$12)&lt;=1,"",
           IF(COUNTA(入札金額積算内訳表!$F$10:'入札金額積算内訳表'!$F$12)=2,
              F6 - C6,
              MIN(QUOTIENT(G6 - C6*(入札金額積算内訳表!$F$12-入札金額積算内訳表!$F$10), 入札金額積算内訳表!$F$12-入札金額積算内訳表!$F$11), F6 - C6)))</f>
        <v/>
      </c>
      <c r="E6" s="8" t="str">
        <f>IF(COUNTA(入札金額積算内訳表!$F$10:'入札金額積算内訳表'!$F$12)&lt;=2, "", F6 - C6 - D6)</f>
        <v/>
      </c>
      <c r="F6" s="10" t="str">
        <f>IF(COUNTA(入札金額積算内訳表!$F$10:'入札金額積算内訳表'!$F$12)=0,"",
           IF(COUNTA(入札金額積算内訳表!$F$10:'入札金額積算内訳表'!$F$12)=1, ROUNDUP(B6/入札金額積算内訳表!$F$10,0),
              IF(COUNTA(入札金額積算内訳表!$F$10:'入札金額積算内訳表'!$F$12)=2, ROUNDUP(B6/入札金額積算内訳表!$F$11,0),
                 ROUNDUP(B6/入札金額積算内訳表!$F$12,0))))</f>
        <v/>
      </c>
      <c r="G6" s="11" t="str">
        <f>IF(COUNTA(入札金額積算内訳表!$F$10:'入札金額積算内訳表'!$F$12)=0,"",
           IF(COUNTA(入札金額積算内訳表!$F$10:'入札金額積算内訳表'!$F$12)=1, F6*入札金額積算内訳表!$F$10 - B6,
              IF(COUNTA(入札金額積算内訳表!$F$10:'入札金額積算内訳表'!$F$12)=2, F6*入札金額積算内訳表!$F$11 - B6,
                 F6*入札金額積算内訳表!$F$12 - B6)))</f>
        <v/>
      </c>
      <c r="H6" s="12">
        <v>1961</v>
      </c>
    </row>
    <row r="7" spans="1:19" ht="15" customHeight="1">
      <c r="A7" s="6" t="s">
        <v>4</v>
      </c>
      <c r="B7" s="7">
        <v>100</v>
      </c>
      <c r="C7" s="8" t="str">
        <f>IF(COUNTA(入札金額積算内訳表!$F$10:'入札金額積算内訳表'!$F$12)=0,"",
           IF(COUNTA(入札金額積算内訳表!$F$10:'入札金額積算内訳表'!$F$12)=1,
              F7,
           IF(COUNTA(入札金額積算内訳表!$F$10:'入札金額積算内訳表'!$F$12)=2,
              MIN(QUOTIENT(G7, 入札金額積算内訳表!$F$11-入札金額積算内訳表!$F$10), F7),
              MIN(QUOTIENT(G7, 入札金額積算内訳表!$F$12-入札金額積算内訳表!$F$10), F7))))</f>
        <v/>
      </c>
      <c r="D7" s="9" t="str">
        <f>IF(COUNTA(入札金額積算内訳表!$F$10:'入札金額積算内訳表'!$F$12)&lt;=1,"",
           IF(COUNTA(入札金額積算内訳表!$F$10:'入札金額積算内訳表'!$F$12)=2,
              F7 - C7,
              MIN(QUOTIENT(G7 - C7*(入札金額積算内訳表!$F$12-入札金額積算内訳表!$F$10), 入札金額積算内訳表!$F$12-入札金額積算内訳表!$F$11), F7 - C7)))</f>
        <v/>
      </c>
      <c r="E7" s="8" t="str">
        <f>IF(COUNTA(入札金額積算内訳表!$F$10:'入札金額積算内訳表'!$F$12)&lt;=2, "", F7 - C7 - D7)</f>
        <v/>
      </c>
      <c r="F7" s="10" t="str">
        <f>IF(COUNTA(入札金額積算内訳表!$F$10:'入札金額積算内訳表'!$F$12)=0,"",
           IF(COUNTA(入札金額積算内訳表!$F$10:'入札金額積算内訳表'!$F$12)=1, ROUNDUP(B7/入札金額積算内訳表!$F$10,0),
              IF(COUNTA(入札金額積算内訳表!$F$10:'入札金額積算内訳表'!$F$12)=2, ROUNDUP(B7/入札金額積算内訳表!$F$11,0),
                 ROUNDUP(B7/入札金額積算内訳表!$F$12,0))))</f>
        <v/>
      </c>
      <c r="G7" s="11" t="str">
        <f>IF(COUNTA(入札金額積算内訳表!$F$10:'入札金額積算内訳表'!$F$12)=0,"",
           IF(COUNTA(入札金額積算内訳表!$F$10:'入札金額積算内訳表'!$F$12)=1, F7*入札金額積算内訳表!$F$10 - B7,
              IF(COUNTA(入札金額積算内訳表!$F$10:'入札金額積算内訳表'!$F$12)=2, F7*入札金額積算内訳表!$F$11 - B7,
                 F7*入札金額積算内訳表!$F$12 - B7)))</f>
        <v/>
      </c>
      <c r="H7" s="12">
        <v>850</v>
      </c>
      <c r="Q7" s="82" t="s">
        <v>75</v>
      </c>
      <c r="R7" s="82"/>
      <c r="S7" s="82"/>
    </row>
    <row r="8" spans="1:19" ht="15" customHeight="1">
      <c r="A8" s="6" t="s">
        <v>5</v>
      </c>
      <c r="B8" s="7">
        <v>150</v>
      </c>
      <c r="C8" s="8" t="str">
        <f>IF(COUNTA(入札金額積算内訳表!$F$10:'入札金額積算内訳表'!$F$12)=0,"",
           IF(COUNTA(入札金額積算内訳表!$F$10:'入札金額積算内訳表'!$F$12)=1,
              F8,
           IF(COUNTA(入札金額積算内訳表!$F$10:'入札金額積算内訳表'!$F$12)=2,
              MIN(QUOTIENT(G8, 入札金額積算内訳表!$F$11-入札金額積算内訳表!$F$10), F8),
              MIN(QUOTIENT(G8, 入札金額積算内訳表!$F$12-入札金額積算内訳表!$F$10), F8))))</f>
        <v/>
      </c>
      <c r="D8" s="9" t="str">
        <f>IF(COUNTA(入札金額積算内訳表!$F$10:'入札金額積算内訳表'!$F$12)&lt;=1,"",
           IF(COUNTA(入札金額積算内訳表!$F$10:'入札金額積算内訳表'!$F$12)=2,
              F8 - C8,
              MIN(QUOTIENT(G8 - C8*(入札金額積算内訳表!$F$12-入札金額積算内訳表!$F$10), 入札金額積算内訳表!$F$12-入札金額積算内訳表!$F$11), F8 - C8)))</f>
        <v/>
      </c>
      <c r="E8" s="8" t="str">
        <f>IF(COUNTA(入札金額積算内訳表!$F$10:'入札金額積算内訳表'!$F$12)&lt;=2, "", F8 - C8 - D8)</f>
        <v/>
      </c>
      <c r="F8" s="10" t="str">
        <f>IF(COUNTA(入札金額積算内訳表!$F$10:'入札金額積算内訳表'!$F$12)=0,"",
           IF(COUNTA(入札金額積算内訳表!$F$10:'入札金額積算内訳表'!$F$12)=1, ROUNDUP(B8/入札金額積算内訳表!$F$10,0),
              IF(COUNTA(入札金額積算内訳表!$F$10:'入札金額積算内訳表'!$F$12)=2, ROUNDUP(B8/入札金額積算内訳表!$F$11,0),
                 ROUNDUP(B8/入札金額積算内訳表!$F$12,0))))</f>
        <v/>
      </c>
      <c r="G8" s="11" t="str">
        <f>IF(COUNTA(入札金額積算内訳表!$F$10:'入札金額積算内訳表'!$F$12)=0,"",
           IF(COUNTA(入札金額積算内訳表!$F$10:'入札金額積算内訳表'!$F$12)=1, F8*入札金額積算内訳表!$F$10 - B8,
              IF(COUNTA(入札金額積算内訳表!$F$10:'入札金額積算内訳表'!$F$12)=2, F8*入札金額積算内訳表!$F$11 - B8,
                 F8*入札金額積算内訳表!$F$12 - B8)))</f>
        <v/>
      </c>
      <c r="H8" s="12">
        <v>466</v>
      </c>
      <c r="Q8" s="38" t="s">
        <v>69</v>
      </c>
      <c r="R8" s="39">
        <v>1196</v>
      </c>
      <c r="S8" s="40" t="s">
        <v>66</v>
      </c>
    </row>
    <row r="9" spans="1:19" ht="15" customHeight="1">
      <c r="A9" s="6" t="s">
        <v>6</v>
      </c>
      <c r="B9" s="7">
        <v>200</v>
      </c>
      <c r="C9" s="8" t="str">
        <f>IF(COUNTA(入札金額積算内訳表!$F$10:'入札金額積算内訳表'!$F$12)=0,"",
           IF(COUNTA(入札金額積算内訳表!$F$10:'入札金額積算内訳表'!$F$12)=1,
              F9,
           IF(COUNTA(入札金額積算内訳表!$F$10:'入札金額積算内訳表'!$F$12)=2,
              MIN(QUOTIENT(G9, 入札金額積算内訳表!$F$11-入札金額積算内訳表!$F$10), F9),
              MIN(QUOTIENT(G9, 入札金額積算内訳表!$F$12-入札金額積算内訳表!$F$10), F9))))</f>
        <v/>
      </c>
      <c r="D9" s="9" t="str">
        <f>IF(COUNTA(入札金額積算内訳表!$F$10:'入札金額積算内訳表'!$F$12)&lt;=1,"",
           IF(COUNTA(入札金額積算内訳表!$F$10:'入札金額積算内訳表'!$F$12)=2,
              F9 - C9,
              MIN(QUOTIENT(G9 - C9*(入札金額積算内訳表!$F$12-入札金額積算内訳表!$F$10), 入札金額積算内訳表!$F$12-入札金額積算内訳表!$F$11), F9 - C9)))</f>
        <v/>
      </c>
      <c r="E9" s="8" t="str">
        <f>IF(COUNTA(入札金額積算内訳表!$F$10:'入札金額積算内訳表'!$F$12)&lt;=2, "", F9 - C9 - D9)</f>
        <v/>
      </c>
      <c r="F9" s="10" t="str">
        <f>IF(COUNTA(入札金額積算内訳表!$F$10:'入札金額積算内訳表'!$F$12)=0,"",
           IF(COUNTA(入札金額積算内訳表!$F$10:'入札金額積算内訳表'!$F$12)=1, ROUNDUP(B9/入札金額積算内訳表!$F$10,0),
              IF(COUNTA(入札金額積算内訳表!$F$10:'入札金額積算内訳表'!$F$12)=2, ROUNDUP(B9/入札金額積算内訳表!$F$11,0),
                 ROUNDUP(B9/入札金額積算内訳表!$F$12,0))))</f>
        <v/>
      </c>
      <c r="G9" s="11" t="str">
        <f>IF(COUNTA(入札金額積算内訳表!$F$10:'入札金額積算内訳表'!$F$12)=0,"",
           IF(COUNTA(入札金額積算内訳表!$F$10:'入札金額積算内訳表'!$F$12)=1, F9*入札金額積算内訳表!$F$10 - B9,
              IF(COUNTA(入札金額積算内訳表!$F$10:'入札金額積算内訳表'!$F$12)=2, F9*入札金額積算内訳表!$F$11 - B9,
                 F9*入札金額積算内訳表!$F$12 - B9)))</f>
        <v/>
      </c>
      <c r="H9" s="12">
        <v>278</v>
      </c>
      <c r="Q9" s="38" t="s">
        <v>70</v>
      </c>
      <c r="R9" s="44">
        <v>812</v>
      </c>
      <c r="S9" s="40" t="s">
        <v>66</v>
      </c>
    </row>
    <row r="10" spans="1:19" ht="15" customHeight="1">
      <c r="A10" s="6" t="s">
        <v>7</v>
      </c>
      <c r="B10" s="7">
        <v>250</v>
      </c>
      <c r="C10" s="8" t="str">
        <f>IF(COUNTA(入札金額積算内訳表!$F$10:'入札金額積算内訳表'!$F$12)=0,"",
           IF(COUNTA(入札金額積算内訳表!$F$10:'入札金額積算内訳表'!$F$12)=1,
              F10,
           IF(COUNTA(入札金額積算内訳表!$F$10:'入札金額積算内訳表'!$F$12)=2,
              MIN(QUOTIENT(G10, 入札金額積算内訳表!$F$11-入札金額積算内訳表!$F$10), F10),
              MIN(QUOTIENT(G10, 入札金額積算内訳表!$F$12-入札金額積算内訳表!$F$10), F10))))</f>
        <v/>
      </c>
      <c r="D10" s="9" t="str">
        <f>IF(COUNTA(入札金額積算内訳表!$F$10:'入札金額積算内訳表'!$F$12)&lt;=1,"",
           IF(COUNTA(入札金額積算内訳表!$F$10:'入札金額積算内訳表'!$F$12)=2,
              F10 - C10,
              MIN(QUOTIENT(G10 - C10*(入札金額積算内訳表!$F$12-入札金額積算内訳表!$F$10), 入札金額積算内訳表!$F$12-入札金額積算内訳表!$F$11), F10 - C10)))</f>
        <v/>
      </c>
      <c r="E10" s="8" t="str">
        <f>IF(COUNTA(入札金額積算内訳表!$F$10:'入札金額積算内訳表'!$F$12)&lt;=2, "", F10 - C10 - D10)</f>
        <v/>
      </c>
      <c r="F10" s="10" t="str">
        <f>IF(COUNTA(入札金額積算内訳表!$F$10:'入札金額積算内訳表'!$F$12)=0,"",
           IF(COUNTA(入札金額積算内訳表!$F$10:'入札金額積算内訳表'!$F$12)=1, ROUNDUP(B10/入札金額積算内訳表!$F$10,0),
              IF(COUNTA(入札金額積算内訳表!$F$10:'入札金額積算内訳表'!$F$12)=2, ROUNDUP(B10/入札金額積算内訳表!$F$11,0),
                 ROUNDUP(B10/入札金額積算内訳表!$F$12,0))))</f>
        <v/>
      </c>
      <c r="G10" s="11" t="str">
        <f>IF(COUNTA(入札金額積算内訳表!$F$10:'入札金額積算内訳表'!$F$12)=0,"",
           IF(COUNTA(入札金額積算内訳表!$F$10:'入札金額積算内訳表'!$F$12)=1, F10*入札金額積算内訳表!$F$10 - B10,
              IF(COUNTA(入札金額積算内訳表!$F$10:'入札金額積算内訳表'!$F$12)=2, F10*入札金額積算内訳表!$F$11 - B10,
                 F10*入札金額積算内訳表!$F$12 - B10)))</f>
        <v/>
      </c>
      <c r="H10" s="12">
        <v>168</v>
      </c>
      <c r="J10" s="20"/>
      <c r="K10" s="21"/>
      <c r="L10" s="21"/>
      <c r="M10" s="21"/>
      <c r="N10" s="21"/>
      <c r="Q10" s="38" t="s">
        <v>71</v>
      </c>
      <c r="R10" s="44">
        <v>548</v>
      </c>
      <c r="S10" s="40" t="s">
        <v>66</v>
      </c>
    </row>
    <row r="11" spans="1:19" ht="15" customHeight="1">
      <c r="A11" s="6" t="s">
        <v>8</v>
      </c>
      <c r="B11" s="7">
        <v>300</v>
      </c>
      <c r="C11" s="8" t="str">
        <f>IF(COUNTA(入札金額積算内訳表!$F$10:'入札金額積算内訳表'!$F$12)=0,"",
           IF(COUNTA(入札金額積算内訳表!$F$10:'入札金額積算内訳表'!$F$12)=1,
              F11,
           IF(COUNTA(入札金額積算内訳表!$F$10:'入札金額積算内訳表'!$F$12)=2,
              MIN(QUOTIENT(G11, 入札金額積算内訳表!$F$11-入札金額積算内訳表!$F$10), F11),
              MIN(QUOTIENT(G11, 入札金額積算内訳表!$F$12-入札金額積算内訳表!$F$10), F11))))</f>
        <v/>
      </c>
      <c r="D11" s="9" t="str">
        <f>IF(COUNTA(入札金額積算内訳表!$F$10:'入札金額積算内訳表'!$F$12)&lt;=1,"",
           IF(COUNTA(入札金額積算内訳表!$F$10:'入札金額積算内訳表'!$F$12)=2,
              F11 - C11,
              MIN(QUOTIENT(G11 - C11*(入札金額積算内訳表!$F$12-入札金額積算内訳表!$F$10), 入札金額積算内訳表!$F$12-入札金額積算内訳表!$F$11), F11 - C11)))</f>
        <v/>
      </c>
      <c r="E11" s="8" t="str">
        <f>IF(COUNTA(入札金額積算内訳表!$F$10:'入札金額積算内訳表'!$F$12)&lt;=2, "", F11 - C11 - D11)</f>
        <v/>
      </c>
      <c r="F11" s="10" t="str">
        <f>IF(COUNTA(入札金額積算内訳表!$F$10:'入札金額積算内訳表'!$F$12)=0,"",
           IF(COUNTA(入札金額積算内訳表!$F$10:'入札金額積算内訳表'!$F$12)=1, ROUNDUP(B11/入札金額積算内訳表!$F$10,0),
              IF(COUNTA(入札金額積算内訳表!$F$10:'入札金額積算内訳表'!$F$12)=2, ROUNDUP(B11/入札金額積算内訳表!$F$11,0),
                 ROUNDUP(B11/入札金額積算内訳表!$F$12,0))))</f>
        <v/>
      </c>
      <c r="G11" s="11" t="str">
        <f>IF(COUNTA(入札金額積算内訳表!$F$10:'入札金額積算内訳表'!$F$12)=0,"",
           IF(COUNTA(入札金額積算内訳表!$F$10:'入札金額積算内訳表'!$F$12)=1, F11*入札金額積算内訳表!$F$10 - B11,
              IF(COUNTA(入札金額積算内訳表!$F$10:'入札金額積算内訳表'!$F$12)=2, F11*入札金額積算内訳表!$F$11 - B11,
                 F11*入札金額積算内訳表!$F$12 - B11)))</f>
        <v/>
      </c>
      <c r="H11" s="12">
        <v>127</v>
      </c>
      <c r="Q11" s="38" t="s">
        <v>72</v>
      </c>
      <c r="R11" s="44">
        <v>605</v>
      </c>
      <c r="S11" s="40" t="s">
        <v>66</v>
      </c>
    </row>
    <row r="12" spans="1:19" ht="15" customHeight="1">
      <c r="A12" s="6" t="s">
        <v>9</v>
      </c>
      <c r="B12" s="7">
        <v>350</v>
      </c>
      <c r="C12" s="8" t="str">
        <f>IF(COUNTA(入札金額積算内訳表!$F$10:'入札金額積算内訳表'!$F$12)=0,"",
           IF(COUNTA(入札金額積算内訳表!$F$10:'入札金額積算内訳表'!$F$12)=1,
              F12,
           IF(COUNTA(入札金額積算内訳表!$F$10:'入札金額積算内訳表'!$F$12)=2,
              MIN(QUOTIENT(G12, 入札金額積算内訳表!$F$11-入札金額積算内訳表!$F$10), F12),
              MIN(QUOTIENT(G12, 入札金額積算内訳表!$F$12-入札金額積算内訳表!$F$10), F12))))</f>
        <v/>
      </c>
      <c r="D12" s="9" t="str">
        <f>IF(COUNTA(入札金額積算内訳表!$F$10:'入札金額積算内訳表'!$F$12)&lt;=1,"",
           IF(COUNTA(入札金額積算内訳表!$F$10:'入札金額積算内訳表'!$F$12)=2,
              F12 - C12,
              MIN(QUOTIENT(G12 - C12*(入札金額積算内訳表!$F$12-入札金額積算内訳表!$F$10), 入札金額積算内訳表!$F$12-入札金額積算内訳表!$F$11), F12 - C12)))</f>
        <v/>
      </c>
      <c r="E12" s="8" t="str">
        <f>IF(COUNTA(入札金額積算内訳表!$F$10:'入札金額積算内訳表'!$F$12)&lt;=2, "", F12 - C12 - D12)</f>
        <v/>
      </c>
      <c r="F12" s="10" t="str">
        <f>IF(COUNTA(入札金額積算内訳表!$F$10:'入札金額積算内訳表'!$F$12)=0,"",
           IF(COUNTA(入札金額積算内訳表!$F$10:'入札金額積算内訳表'!$F$12)=1, ROUNDUP(B12/入札金額積算内訳表!$F$10,0),
              IF(COUNTA(入札金額積算内訳表!$F$10:'入札金額積算内訳表'!$F$12)=2, ROUNDUP(B12/入札金額積算内訳表!$F$11,0),
                 ROUNDUP(B12/入札金額積算内訳表!$F$12,0))))</f>
        <v/>
      </c>
      <c r="G12" s="11" t="str">
        <f>IF(COUNTA(入札金額積算内訳表!$F$10:'入札金額積算内訳表'!$F$12)=0,"",
           IF(COUNTA(入札金額積算内訳表!$F$10:'入札金額積算内訳表'!$F$12)=1, F12*入札金額積算内訳表!$F$10 - B12,
              IF(COUNTA(入札金額積算内訳表!$F$10:'入札金額積算内訳表'!$F$12)=2, F12*入札金額積算内訳表!$F$11 - B12,
                 F12*入札金額積算内訳表!$F$12 - B12)))</f>
        <v/>
      </c>
      <c r="H12" s="12">
        <v>74</v>
      </c>
      <c r="Q12" s="38" t="s">
        <v>73</v>
      </c>
      <c r="R12" s="44">
        <v>513</v>
      </c>
      <c r="S12" s="40" t="s">
        <v>66</v>
      </c>
    </row>
    <row r="13" spans="1:19" ht="15" customHeight="1" thickBot="1">
      <c r="A13" s="6" t="s">
        <v>10</v>
      </c>
      <c r="B13" s="7">
        <v>400</v>
      </c>
      <c r="C13" s="8" t="str">
        <f>IF(COUNTA(入札金額積算内訳表!$F$10:'入札金額積算内訳表'!$F$12)=0,"",
           IF(COUNTA(入札金額積算内訳表!$F$10:'入札金額積算内訳表'!$F$12)=1,
              F13,
           IF(COUNTA(入札金額積算内訳表!$F$10:'入札金額積算内訳表'!$F$12)=2,
              MIN(QUOTIENT(G13, 入札金額積算内訳表!$F$11-入札金額積算内訳表!$F$10), F13),
              MIN(QUOTIENT(G13, 入札金額積算内訳表!$F$12-入札金額積算内訳表!$F$10), F13))))</f>
        <v/>
      </c>
      <c r="D13" s="9" t="str">
        <f>IF(COUNTA(入札金額積算内訳表!$F$10:'入札金額積算内訳表'!$F$12)&lt;=1,"",
           IF(COUNTA(入札金額積算内訳表!$F$10:'入札金額積算内訳表'!$F$12)=2,
              F13 - C13,
              MIN(QUOTIENT(G13 - C13*(入札金額積算内訳表!$F$12-入札金額積算内訳表!$F$10), 入札金額積算内訳表!$F$12-入札金額積算内訳表!$F$11), F13 - C13)))</f>
        <v/>
      </c>
      <c r="E13" s="8" t="str">
        <f>IF(COUNTA(入札金額積算内訳表!$F$10:'入札金額積算内訳表'!$F$12)&lt;=2, "", F13 - C13 - D13)</f>
        <v/>
      </c>
      <c r="F13" s="10" t="str">
        <f>IF(COUNTA(入札金額積算内訳表!$F$10:'入札金額積算内訳表'!$F$12)=0,"",
           IF(COUNTA(入札金額積算内訳表!$F$10:'入札金額積算内訳表'!$F$12)=1, ROUNDUP(B13/入札金額積算内訳表!$F$10,0),
              IF(COUNTA(入札金額積算内訳表!$F$10:'入札金額積算内訳表'!$F$12)=2, ROUNDUP(B13/入札金額積算内訳表!$F$11,0),
                 ROUNDUP(B13/入札金額積算内訳表!$F$12,0))))</f>
        <v/>
      </c>
      <c r="G13" s="11" t="str">
        <f>IF(COUNTA(入札金額積算内訳表!$F$10:'入札金額積算内訳表'!$F$12)=0,"",
           IF(COUNTA(入札金額積算内訳表!$F$10:'入札金額積算内訳表'!$F$12)=1, F13*入札金額積算内訳表!$F$10 - B13,
              IF(COUNTA(入札金額積算内訳表!$F$10:'入札金額積算内訳表'!$F$12)=2, F13*入札金額積算内訳表!$F$11 - B13,
                 F13*入札金額積算内訳表!$F$12 - B13)))</f>
        <v/>
      </c>
      <c r="H13" s="12">
        <v>67</v>
      </c>
      <c r="Q13" s="38" t="s">
        <v>74</v>
      </c>
      <c r="R13" s="45">
        <v>548</v>
      </c>
      <c r="S13" s="41" t="s">
        <v>66</v>
      </c>
    </row>
    <row r="14" spans="1:19" ht="15" customHeight="1" thickBot="1">
      <c r="A14" s="6" t="s">
        <v>11</v>
      </c>
      <c r="B14" s="7">
        <v>450</v>
      </c>
      <c r="C14" s="8" t="str">
        <f>IF(COUNTA(入札金額積算内訳表!$F$10:'入札金額積算内訳表'!$F$12)=0,"",
           IF(COUNTA(入札金額積算内訳表!$F$10:'入札金額積算内訳表'!$F$12)=1,
              F14,
           IF(COUNTA(入札金額積算内訳表!$F$10:'入札金額積算内訳表'!$F$12)=2,
              MIN(QUOTIENT(G14, 入札金額積算内訳表!$F$11-入札金額積算内訳表!$F$10), F14),
              MIN(QUOTIENT(G14, 入札金額積算内訳表!$F$12-入札金額積算内訳表!$F$10), F14))))</f>
        <v/>
      </c>
      <c r="D14" s="9" t="str">
        <f>IF(COUNTA(入札金額積算内訳表!$F$10:'入札金額積算内訳表'!$F$12)&lt;=1,"",
           IF(COUNTA(入札金額積算内訳表!$F$10:'入札金額積算内訳表'!$F$12)=2,
              F14 - C14,
              MIN(QUOTIENT(G14 - C14*(入札金額積算内訳表!$F$12-入札金額積算内訳表!$F$10), 入札金額積算内訳表!$F$12-入札金額積算内訳表!$F$11), F14 - C14)))</f>
        <v/>
      </c>
      <c r="E14" s="8" t="str">
        <f>IF(COUNTA(入札金額積算内訳表!$F$10:'入札金額積算内訳表'!$F$12)&lt;=2, "", F14 - C14 - D14)</f>
        <v/>
      </c>
      <c r="F14" s="10" t="str">
        <f>IF(COUNTA(入札金額積算内訳表!$F$10:'入札金額積算内訳表'!$F$12)=0,"",
           IF(COUNTA(入札金額積算内訳表!$F$10:'入札金額積算内訳表'!$F$12)=1, ROUNDUP(B14/入札金額積算内訳表!$F$10,0),
              IF(COUNTA(入札金額積算内訳表!$F$10:'入札金額積算内訳表'!$F$12)=2, ROUNDUP(B14/入札金額積算内訳表!$F$11,0),
                 ROUNDUP(B14/入札金額積算内訳表!$F$12,0))))</f>
        <v/>
      </c>
      <c r="G14" s="11" t="str">
        <f>IF(COUNTA(入札金額積算内訳表!$F$10:'入札金額積算内訳表'!$F$12)=0,"",
           IF(COUNTA(入札金額積算内訳表!$F$10:'入札金額積算内訳表'!$F$12)=1, F14*入札金額積算内訳表!$F$10 - B14,
              IF(COUNTA(入札金額積算内訳表!$F$10:'入札金額積算内訳表'!$F$12)=2, F14*入札金額積算内訳表!$F$11 - B14,
                 F14*入札金額積算内訳表!$F$12 - B14)))</f>
        <v/>
      </c>
      <c r="H14" s="12">
        <v>41</v>
      </c>
      <c r="Q14" s="6" t="s">
        <v>76</v>
      </c>
      <c r="R14" s="42">
        <f>AVERAGE(R8:R13)</f>
        <v>703.66666666666663</v>
      </c>
      <c r="S14" s="43" t="s">
        <v>66</v>
      </c>
    </row>
    <row r="15" spans="1:19" ht="15" customHeight="1">
      <c r="A15" s="6" t="s">
        <v>12</v>
      </c>
      <c r="B15" s="7">
        <v>500</v>
      </c>
      <c r="C15" s="8" t="str">
        <f>IF(COUNTA(入札金額積算内訳表!$F$10:'入札金額積算内訳表'!$F$12)=0,"",
           IF(COUNTA(入札金額積算内訳表!$F$10:'入札金額積算内訳表'!$F$12)=1,
              F15,
           IF(COUNTA(入札金額積算内訳表!$F$10:'入札金額積算内訳表'!$F$12)=2,
              MIN(QUOTIENT(G15, 入札金額積算内訳表!$F$11-入札金額積算内訳表!$F$10), F15),
              MIN(QUOTIENT(G15, 入札金額積算内訳表!$F$12-入札金額積算内訳表!$F$10), F15))))</f>
        <v/>
      </c>
      <c r="D15" s="9" t="str">
        <f>IF(COUNTA(入札金額積算内訳表!$F$10:'入札金額積算内訳表'!$F$12)&lt;=1,"",
           IF(COUNTA(入札金額積算内訳表!$F$10:'入札金額積算内訳表'!$F$12)=2,
              F15 - C15,
              MIN(QUOTIENT(G15 - C15*(入札金額積算内訳表!$F$12-入札金額積算内訳表!$F$10), 入札金額積算内訳表!$F$12-入札金額積算内訳表!$F$11), F15 - C15)))</f>
        <v/>
      </c>
      <c r="E15" s="8" t="str">
        <f>IF(COUNTA(入札金額積算内訳表!$F$10:'入札金額積算内訳表'!$F$12)&lt;=2, "", F15 - C15 - D15)</f>
        <v/>
      </c>
      <c r="F15" s="10" t="str">
        <f>IF(COUNTA(入札金額積算内訳表!$F$10:'入札金額積算内訳表'!$F$12)=0,"",
           IF(COUNTA(入札金額積算内訳表!$F$10:'入札金額積算内訳表'!$F$12)=1, ROUNDUP(B15/入札金額積算内訳表!$F$10,0),
              IF(COUNTA(入札金額積算内訳表!$F$10:'入札金額積算内訳表'!$F$12)=2, ROUNDUP(B15/入札金額積算内訳表!$F$11,0),
                 ROUNDUP(B15/入札金額積算内訳表!$F$12,0))))</f>
        <v/>
      </c>
      <c r="G15" s="11" t="str">
        <f>IF(COUNTA(入札金額積算内訳表!$F$10:'入札金額積算内訳表'!$F$12)=0,"",
           IF(COUNTA(入札金額積算内訳表!$F$10:'入札金額積算内訳表'!$F$12)=1, F15*入札金額積算内訳表!$F$10 - B15,
              IF(COUNTA(入札金額積算内訳表!$F$10:'入札金額積算内訳表'!$F$12)=2, F15*入札金額積算内訳表!$F$11 - B15,
                 F15*入札金額積算内訳表!$F$12 - B15)))</f>
        <v/>
      </c>
      <c r="H15" s="12">
        <v>31</v>
      </c>
    </row>
    <row r="16" spans="1:19" ht="15" customHeight="1">
      <c r="A16" s="6" t="s">
        <v>13</v>
      </c>
      <c r="B16" s="7">
        <v>550</v>
      </c>
      <c r="C16" s="8" t="str">
        <f>IF(COUNTA(入札金額積算内訳表!$F$10:'入札金額積算内訳表'!$F$12)=0,"",
           IF(COUNTA(入札金額積算内訳表!$F$10:'入札金額積算内訳表'!$F$12)=1,
              F16,
           IF(COUNTA(入札金額積算内訳表!$F$10:'入札金額積算内訳表'!$F$12)=2,
              MIN(QUOTIENT(G16, 入札金額積算内訳表!$F$11-入札金額積算内訳表!$F$10), F16),
              MIN(QUOTIENT(G16, 入札金額積算内訳表!$F$12-入札金額積算内訳表!$F$10), F16))))</f>
        <v/>
      </c>
      <c r="D16" s="9" t="str">
        <f>IF(COUNTA(入札金額積算内訳表!$F$10:'入札金額積算内訳表'!$F$12)&lt;=1,"",
           IF(COUNTA(入札金額積算内訳表!$F$10:'入札金額積算内訳表'!$F$12)=2,
              F16 - C16,
              MIN(QUOTIENT(G16 - C16*(入札金額積算内訳表!$F$12-入札金額積算内訳表!$F$10), 入札金額積算内訳表!$F$12-入札金額積算内訳表!$F$11), F16 - C16)))</f>
        <v/>
      </c>
      <c r="E16" s="8" t="str">
        <f>IF(COUNTA(入札金額積算内訳表!$F$10:'入札金額積算内訳表'!$F$12)&lt;=2, "", F16 - C16 - D16)</f>
        <v/>
      </c>
      <c r="F16" s="10" t="str">
        <f>IF(COUNTA(入札金額積算内訳表!$F$10:'入札金額積算内訳表'!$F$12)=0,"",
           IF(COUNTA(入札金額積算内訳表!$F$10:'入札金額積算内訳表'!$F$12)=1, ROUNDUP(B16/入札金額積算内訳表!$F$10,0),
              IF(COUNTA(入札金額積算内訳表!$F$10:'入札金額積算内訳表'!$F$12)=2, ROUNDUP(B16/入札金額積算内訳表!$F$11,0),
                 ROUNDUP(B16/入札金額積算内訳表!$F$12,0))))</f>
        <v/>
      </c>
      <c r="G16" s="11" t="str">
        <f>IF(COUNTA(入札金額積算内訳表!$F$10:'入札金額積算内訳表'!$F$12)=0,"",
           IF(COUNTA(入札金額積算内訳表!$F$10:'入札金額積算内訳表'!$F$12)=1, F16*入札金額積算内訳表!$F$10 - B16,
              IF(COUNTA(入札金額積算内訳表!$F$10:'入札金額積算内訳表'!$F$12)=2, F16*入札金額積算内訳表!$F$11 - B16,
                 F16*入札金額積算内訳表!$F$12 - B16)))</f>
        <v/>
      </c>
      <c r="H16" s="12">
        <v>26</v>
      </c>
    </row>
    <row r="17" spans="1:12" ht="15" customHeight="1">
      <c r="A17" s="6" t="s">
        <v>14</v>
      </c>
      <c r="B17" s="7">
        <v>600</v>
      </c>
      <c r="C17" s="8" t="str">
        <f>IF(COUNTA(入札金額積算内訳表!$F$10:'入札金額積算内訳表'!$F$12)=0,"",
           IF(COUNTA(入札金額積算内訳表!$F$10:'入札金額積算内訳表'!$F$12)=1,
              F17,
           IF(COUNTA(入札金額積算内訳表!$F$10:'入札金額積算内訳表'!$F$12)=2,
              MIN(QUOTIENT(G17, 入札金額積算内訳表!$F$11-入札金額積算内訳表!$F$10), F17),
              MIN(QUOTIENT(G17, 入札金額積算内訳表!$F$12-入札金額積算内訳表!$F$10), F17))))</f>
        <v/>
      </c>
      <c r="D17" s="9" t="str">
        <f>IF(COUNTA(入札金額積算内訳表!$F$10:'入札金額積算内訳表'!$F$12)&lt;=1,"",
           IF(COUNTA(入札金額積算内訳表!$F$10:'入札金額積算内訳表'!$F$12)=2,
              F17 - C17,
              MIN(QUOTIENT(G17 - C17*(入札金額積算内訳表!$F$12-入札金額積算内訳表!$F$10), 入札金額積算内訳表!$F$12-入札金額積算内訳表!$F$11), F17 - C17)))</f>
        <v/>
      </c>
      <c r="E17" s="8" t="str">
        <f>IF(COUNTA(入札金額積算内訳表!$F$10:'入札金額積算内訳表'!$F$12)&lt;=2, "", F17 - C17 - D17)</f>
        <v/>
      </c>
      <c r="F17" s="10" t="str">
        <f>IF(COUNTA(入札金額積算内訳表!$F$10:'入札金額積算内訳表'!$F$12)=0,"",
           IF(COUNTA(入札金額積算内訳表!$F$10:'入札金額積算内訳表'!$F$12)=1, ROUNDUP(B17/入札金額積算内訳表!$F$10,0),
              IF(COUNTA(入札金額積算内訳表!$F$10:'入札金額積算内訳表'!$F$12)=2, ROUNDUP(B17/入札金額積算内訳表!$F$11,0),
                 ROUNDUP(B17/入札金額積算内訳表!$F$12,0))))</f>
        <v/>
      </c>
      <c r="G17" s="11" t="str">
        <f>IF(COUNTA(入札金額積算内訳表!$F$10:'入札金額積算内訳表'!$F$12)=0,"",
           IF(COUNTA(入札金額積算内訳表!$F$10:'入札金額積算内訳表'!$F$12)=1, F17*入札金額積算内訳表!$F$10 - B17,
              IF(COUNTA(入札金額積算内訳表!$F$10:'入札金額積算内訳表'!$F$12)=2, F17*入札金額積算内訳表!$F$11 - B17,
                 F17*入札金額積算内訳表!$F$12 - B17)))</f>
        <v/>
      </c>
      <c r="H17" s="37">
        <v>17</v>
      </c>
    </row>
    <row r="18" spans="1:12" ht="15" customHeight="1">
      <c r="A18" s="6" t="s">
        <v>15</v>
      </c>
      <c r="B18" s="7">
        <v>650</v>
      </c>
      <c r="C18" s="8" t="str">
        <f>IF(COUNTA(入札金額積算内訳表!$F$10:'入札金額積算内訳表'!$F$12)=0,"",
           IF(COUNTA(入札金額積算内訳表!$F$10:'入札金額積算内訳表'!$F$12)=1,
              F18,
           IF(COUNTA(入札金額積算内訳表!$F$10:'入札金額積算内訳表'!$F$12)=2,
              MIN(QUOTIENT(G18, 入札金額積算内訳表!$F$11-入札金額積算内訳表!$F$10), F18),
              MIN(QUOTIENT(G18, 入札金額積算内訳表!$F$12-入札金額積算内訳表!$F$10), F18))))</f>
        <v/>
      </c>
      <c r="D18" s="9" t="str">
        <f>IF(COUNTA(入札金額積算内訳表!$F$10:'入札金額積算内訳表'!$F$12)&lt;=1,"",
           IF(COUNTA(入札金額積算内訳表!$F$10:'入札金額積算内訳表'!$F$12)=2,
              F18 - C18,
              MIN(QUOTIENT(G18 - C18*(入札金額積算内訳表!$F$12-入札金額積算内訳表!$F$10), 入札金額積算内訳表!$F$12-入札金額積算内訳表!$F$11), F18 - C18)))</f>
        <v/>
      </c>
      <c r="E18" s="8" t="str">
        <f>IF(COUNTA(入札金額積算内訳表!$F$10:'入札金額積算内訳表'!$F$12)&lt;=2, "", F18 - C18 - D18)</f>
        <v/>
      </c>
      <c r="F18" s="10" t="str">
        <f>IF(COUNTA(入札金額積算内訳表!$F$10:'入札金額積算内訳表'!$F$12)=0,"",
           IF(COUNTA(入札金額積算内訳表!$F$10:'入札金額積算内訳表'!$F$12)=1, ROUNDUP(B18/入札金額積算内訳表!$F$10,0),
              IF(COUNTA(入札金額積算内訳表!$F$10:'入札金額積算内訳表'!$F$12)=2, ROUNDUP(B18/入札金額積算内訳表!$F$11,0),
                 ROUNDUP(B18/入札金額積算内訳表!$F$12,0))))</f>
        <v/>
      </c>
      <c r="G18" s="11" t="str">
        <f>IF(COUNTA(入札金額積算内訳表!$F$10:'入札金額積算内訳表'!$F$12)=0,"",
           IF(COUNTA(入札金額積算内訳表!$F$10:'入札金額積算内訳表'!$F$12)=1, F18*入札金額積算内訳表!$F$10 - B18,
              IF(COUNTA(入札金額積算内訳表!$F$10:'入札金額積算内訳表'!$F$12)=2, F18*入札金額積算内訳表!$F$11 - B18,
                 F18*入札金額積算内訳表!$F$12 - B18)))</f>
        <v/>
      </c>
      <c r="H18" s="37">
        <v>15</v>
      </c>
    </row>
    <row r="19" spans="1:12" ht="15" customHeight="1">
      <c r="A19" s="6" t="s">
        <v>16</v>
      </c>
      <c r="B19" s="7">
        <v>700</v>
      </c>
      <c r="C19" s="8" t="str">
        <f>IF(COUNTA(入札金額積算内訳表!$F$10:'入札金額積算内訳表'!$F$12)=0,"",
           IF(COUNTA(入札金額積算内訳表!$F$10:'入札金額積算内訳表'!$F$12)=1,
              F19,
           IF(COUNTA(入札金額積算内訳表!$F$10:'入札金額積算内訳表'!$F$12)=2,
              MIN(QUOTIENT(G19, 入札金額積算内訳表!$F$11-入札金額積算内訳表!$F$10), F19),
              MIN(QUOTIENT(G19, 入札金額積算内訳表!$F$12-入札金額積算内訳表!$F$10), F19))))</f>
        <v/>
      </c>
      <c r="D19" s="9" t="str">
        <f>IF(COUNTA(入札金額積算内訳表!$F$10:'入札金額積算内訳表'!$F$12)&lt;=1,"",
           IF(COUNTA(入札金額積算内訳表!$F$10:'入札金額積算内訳表'!$F$12)=2,
              F19 - C19,
              MIN(QUOTIENT(G19 - C19*(入札金額積算内訳表!$F$12-入札金額積算内訳表!$F$10), 入札金額積算内訳表!$F$12-入札金額積算内訳表!$F$11), F19 - C19)))</f>
        <v/>
      </c>
      <c r="E19" s="8" t="str">
        <f>IF(COUNTA(入札金額積算内訳表!$F$10:'入札金額積算内訳表'!$F$12)&lt;=2, "", F19 - C19 - D19)</f>
        <v/>
      </c>
      <c r="F19" s="10" t="str">
        <f>IF(COUNTA(入札金額積算内訳表!$F$10:'入札金額積算内訳表'!$F$12)=0,"",
           IF(COUNTA(入札金額積算内訳表!$F$10:'入札金額積算内訳表'!$F$12)=1, ROUNDUP(B19/入札金額積算内訳表!$F$10,0),
              IF(COUNTA(入札金額積算内訳表!$F$10:'入札金額積算内訳表'!$F$12)=2, ROUNDUP(B19/入札金額積算内訳表!$F$11,0),
                 ROUNDUP(B19/入札金額積算内訳表!$F$12,0))))</f>
        <v/>
      </c>
      <c r="G19" s="11" t="str">
        <f>IF(COUNTA(入札金額積算内訳表!$F$10:'入札金額積算内訳表'!$F$12)=0,"",
           IF(COUNTA(入札金額積算内訳表!$F$10:'入札金額積算内訳表'!$F$12)=1, F19*入札金額積算内訳表!$F$10 - B19,
              IF(COUNTA(入札金額積算内訳表!$F$10:'入札金額積算内訳表'!$F$12)=2, F19*入札金額積算内訳表!$F$11 - B19,
                 F19*入札金額積算内訳表!$F$12 - B19)))</f>
        <v/>
      </c>
      <c r="H19" s="12">
        <v>13</v>
      </c>
    </row>
    <row r="20" spans="1:12" ht="15" customHeight="1">
      <c r="A20" s="6" t="s">
        <v>17</v>
      </c>
      <c r="B20" s="7">
        <v>750</v>
      </c>
      <c r="C20" s="8" t="str">
        <f>IF(COUNTA(入札金額積算内訳表!$F$10:'入札金額積算内訳表'!$F$12)=0,"",
           IF(COUNTA(入札金額積算内訳表!$F$10:'入札金額積算内訳表'!$F$12)=1,
              F20,
           IF(COUNTA(入札金額積算内訳表!$F$10:'入札金額積算内訳表'!$F$12)=2,
              MIN(QUOTIENT(G20, 入札金額積算内訳表!$F$11-入札金額積算内訳表!$F$10), F20),
              MIN(QUOTIENT(G20, 入札金額積算内訳表!$F$12-入札金額積算内訳表!$F$10), F20))))</f>
        <v/>
      </c>
      <c r="D20" s="9" t="str">
        <f>IF(COUNTA(入札金額積算内訳表!$F$10:'入札金額積算内訳表'!$F$12)&lt;=1,"",
           IF(COUNTA(入札金額積算内訳表!$F$10:'入札金額積算内訳表'!$F$12)=2,
              F20 - C20,
              MIN(QUOTIENT(G20 - C20*(入札金額積算内訳表!$F$12-入札金額積算内訳表!$F$10), 入札金額積算内訳表!$F$12-入札金額積算内訳表!$F$11), F20 - C20)))</f>
        <v/>
      </c>
      <c r="E20" s="8" t="str">
        <f>IF(COUNTA(入札金額積算内訳表!$F$10:'入札金額積算内訳表'!$F$12)&lt;=2, "", F20 - C20 - D20)</f>
        <v/>
      </c>
      <c r="F20" s="10" t="str">
        <f>IF(COUNTA(入札金額積算内訳表!$F$10:'入札金額積算内訳表'!$F$12)=0,"",
           IF(COUNTA(入札金額積算内訳表!$F$10:'入札金額積算内訳表'!$F$12)=1, ROUNDUP(B20/入札金額積算内訳表!$F$10,0),
              IF(COUNTA(入札金額積算内訳表!$F$10:'入札金額積算内訳表'!$F$12)=2, ROUNDUP(B20/入札金額積算内訳表!$F$11,0),
                 ROUNDUP(B20/入札金額積算内訳表!$F$12,0))))</f>
        <v/>
      </c>
      <c r="G20" s="11" t="str">
        <f>IF(COUNTA(入札金額積算内訳表!$F$10:'入札金額積算内訳表'!$F$12)=0,"",
           IF(COUNTA(入札金額積算内訳表!$F$10:'入札金額積算内訳表'!$F$12)=1, F20*入札金額積算内訳表!$F$10 - B20,
              IF(COUNTA(入札金額積算内訳表!$F$10:'入札金額積算内訳表'!$F$12)=2, F20*入札金額積算内訳表!$F$11 - B20,
                 F20*入札金額積算内訳表!$F$12 - B20)))</f>
        <v/>
      </c>
      <c r="H20" s="37">
        <v>8</v>
      </c>
    </row>
    <row r="21" spans="1:12" ht="15" customHeight="1">
      <c r="A21" s="6" t="s">
        <v>18</v>
      </c>
      <c r="B21" s="7">
        <v>800</v>
      </c>
      <c r="C21" s="8" t="str">
        <f>IF(COUNTA(入札金額積算内訳表!$F$10:'入札金額積算内訳表'!$F$12)=0,"",
           IF(COUNTA(入札金額積算内訳表!$F$10:'入札金額積算内訳表'!$F$12)=1,
              F21,
           IF(COUNTA(入札金額積算内訳表!$F$10:'入札金額積算内訳表'!$F$12)=2,
              MIN(QUOTIENT(G21, 入札金額積算内訳表!$F$11-入札金額積算内訳表!$F$10), F21),
              MIN(QUOTIENT(G21, 入札金額積算内訳表!$F$12-入札金額積算内訳表!$F$10), F21))))</f>
        <v/>
      </c>
      <c r="D21" s="9" t="str">
        <f>IF(COUNTA(入札金額積算内訳表!$F$10:'入札金額積算内訳表'!$F$12)&lt;=1,"",
           IF(COUNTA(入札金額積算内訳表!$F$10:'入札金額積算内訳表'!$F$12)=2,
              F21 - C21,
              MIN(QUOTIENT(G21 - C21*(入札金額積算内訳表!$F$12-入札金額積算内訳表!$F$10), 入札金額積算内訳表!$F$12-入札金額積算内訳表!$F$11), F21 - C21)))</f>
        <v/>
      </c>
      <c r="E21" s="8" t="str">
        <f>IF(COUNTA(入札金額積算内訳表!$F$10:'入札金額積算内訳表'!$F$12)&lt;=2, "", F21 - C21 - D21)</f>
        <v/>
      </c>
      <c r="F21" s="10" t="str">
        <f>IF(COUNTA(入札金額積算内訳表!$F$10:'入札金額積算内訳表'!$F$12)=0,"",
           IF(COUNTA(入札金額積算内訳表!$F$10:'入札金額積算内訳表'!$F$12)=1, ROUNDUP(B21/入札金額積算内訳表!$F$10,0),
              IF(COUNTA(入札金額積算内訳表!$F$10:'入札金額積算内訳表'!$F$12)=2, ROUNDUP(B21/入札金額積算内訳表!$F$11,0),
                 ROUNDUP(B21/入札金額積算内訳表!$F$12,0))))</f>
        <v/>
      </c>
      <c r="G21" s="11" t="str">
        <f>IF(COUNTA(入札金額積算内訳表!$F$10:'入札金額積算内訳表'!$F$12)=0,"",
           IF(COUNTA(入札金額積算内訳表!$F$10:'入札金額積算内訳表'!$F$12)=1, F21*入札金額積算内訳表!$F$10 - B21,
              IF(COUNTA(入札金額積算内訳表!$F$10:'入札金額積算内訳表'!$F$12)=2, F21*入札金額積算内訳表!$F$11 - B21,
                 F21*入札金額積算内訳表!$F$12 - B21)))</f>
        <v/>
      </c>
      <c r="H21" s="12">
        <v>6</v>
      </c>
    </row>
    <row r="22" spans="1:12" ht="15" customHeight="1">
      <c r="A22" s="6" t="s">
        <v>19</v>
      </c>
      <c r="B22" s="7">
        <v>850</v>
      </c>
      <c r="C22" s="8" t="str">
        <f>IF(COUNTA(入札金額積算内訳表!$F$10:'入札金額積算内訳表'!$F$12)=0,"",
           IF(COUNTA(入札金額積算内訳表!$F$10:'入札金額積算内訳表'!$F$12)=1,
              F22,
           IF(COUNTA(入札金額積算内訳表!$F$10:'入札金額積算内訳表'!$F$12)=2,
              MIN(QUOTIENT(G22, 入札金額積算内訳表!$F$11-入札金額積算内訳表!$F$10), F22),
              MIN(QUOTIENT(G22, 入札金額積算内訳表!$F$12-入札金額積算内訳表!$F$10), F22))))</f>
        <v/>
      </c>
      <c r="D22" s="9" t="str">
        <f>IF(COUNTA(入札金額積算内訳表!$F$10:'入札金額積算内訳表'!$F$12)&lt;=1,"",
           IF(COUNTA(入札金額積算内訳表!$F$10:'入札金額積算内訳表'!$F$12)=2,
              F22 - C22,
              MIN(QUOTIENT(G22 - C22*(入札金額積算内訳表!$F$12-入札金額積算内訳表!$F$10), 入札金額積算内訳表!$F$12-入札金額積算内訳表!$F$11), F22 - C22)))</f>
        <v/>
      </c>
      <c r="E22" s="8" t="str">
        <f>IF(COUNTA(入札金額積算内訳表!$F$10:'入札金額積算内訳表'!$F$12)&lt;=2, "", F22 - C22 - D22)</f>
        <v/>
      </c>
      <c r="F22" s="10" t="str">
        <f>IF(COUNTA(入札金額積算内訳表!$F$10:'入札金額積算内訳表'!$F$12)=0,"",
           IF(COUNTA(入札金額積算内訳表!$F$10:'入札金額積算内訳表'!$F$12)=1, ROUNDUP(B22/入札金額積算内訳表!$F$10,0),
              IF(COUNTA(入札金額積算内訳表!$F$10:'入札金額積算内訳表'!$F$12)=2, ROUNDUP(B22/入札金額積算内訳表!$F$11,0),
                 ROUNDUP(B22/入札金額積算内訳表!$F$12,0))))</f>
        <v/>
      </c>
      <c r="G22" s="11" t="str">
        <f>IF(COUNTA(入札金額積算内訳表!$F$10:'入札金額積算内訳表'!$F$12)=0,"",
           IF(COUNTA(入札金額積算内訳表!$F$10:'入札金額積算内訳表'!$F$12)=1, F22*入札金額積算内訳表!$F$10 - B22,
              IF(COUNTA(入札金額積算内訳表!$F$10:'入札金額積算内訳表'!$F$12)=2, F22*入札金額積算内訳表!$F$11 - B22,
                 F22*入札金額積算内訳表!$F$12 - B22)))</f>
        <v/>
      </c>
      <c r="H22" s="12">
        <v>7</v>
      </c>
    </row>
    <row r="23" spans="1:12" ht="15" customHeight="1">
      <c r="A23" s="6" t="s">
        <v>20</v>
      </c>
      <c r="B23" s="7">
        <v>900</v>
      </c>
      <c r="C23" s="8" t="str">
        <f>IF(COUNTA(入札金額積算内訳表!$F$10:'入札金額積算内訳表'!$F$12)=0,"",
           IF(COUNTA(入札金額積算内訳表!$F$10:'入札金額積算内訳表'!$F$12)=1,
              F23,
           IF(COUNTA(入札金額積算内訳表!$F$10:'入札金額積算内訳表'!$F$12)=2,
              MIN(QUOTIENT(G23, 入札金額積算内訳表!$F$11-入札金額積算内訳表!$F$10), F23),
              MIN(QUOTIENT(G23, 入札金額積算内訳表!$F$12-入札金額積算内訳表!$F$10), F23))))</f>
        <v/>
      </c>
      <c r="D23" s="9" t="str">
        <f>IF(COUNTA(入札金額積算内訳表!$F$10:'入札金額積算内訳表'!$F$12)&lt;=1,"",
           IF(COUNTA(入札金額積算内訳表!$F$10:'入札金額積算内訳表'!$F$12)=2,
              F23 - C23,
              MIN(QUOTIENT(G23 - C23*(入札金額積算内訳表!$F$12-入札金額積算内訳表!$F$10), 入札金額積算内訳表!$F$12-入札金額積算内訳表!$F$11), F23 - C23)))</f>
        <v/>
      </c>
      <c r="E23" s="8" t="str">
        <f>IF(COUNTA(入札金額積算内訳表!$F$10:'入札金額積算内訳表'!$F$12)&lt;=2, "", F23 - C23 - D23)</f>
        <v/>
      </c>
      <c r="F23" s="10" t="str">
        <f>IF(COUNTA(入札金額積算内訳表!$F$10:'入札金額積算内訳表'!$F$12)=0,"",
           IF(COUNTA(入札金額積算内訳表!$F$10:'入札金額積算内訳表'!$F$12)=1, ROUNDUP(B23/入札金額積算内訳表!$F$10,0),
              IF(COUNTA(入札金額積算内訳表!$F$10:'入札金額積算内訳表'!$F$12)=2, ROUNDUP(B23/入札金額積算内訳表!$F$11,0),
                 ROUNDUP(B23/入札金額積算内訳表!$F$12,0))))</f>
        <v/>
      </c>
      <c r="G23" s="11" t="str">
        <f>IF(COUNTA(入札金額積算内訳表!$F$10:'入札金額積算内訳表'!$F$12)=0,"",
           IF(COUNTA(入札金額積算内訳表!$F$10:'入札金額積算内訳表'!$F$12)=1, F23*入札金額積算内訳表!$F$10 - B23,
              IF(COUNTA(入札金額積算内訳表!$F$10:'入札金額積算内訳表'!$F$12)=2, F23*入札金額積算内訳表!$F$11 - B23,
                 F23*入札金額積算内訳表!$F$12 - B23)))</f>
        <v/>
      </c>
      <c r="H23" s="12">
        <v>7</v>
      </c>
    </row>
    <row r="24" spans="1:12" ht="15" customHeight="1">
      <c r="A24" s="6" t="s">
        <v>21</v>
      </c>
      <c r="B24" s="7">
        <v>950</v>
      </c>
      <c r="C24" s="8" t="str">
        <f>IF(COUNTA(入札金額積算内訳表!$F$10:'入札金額積算内訳表'!$F$12)=0,"",
           IF(COUNTA(入札金額積算内訳表!$F$10:'入札金額積算内訳表'!$F$12)=1,
              F24,
           IF(COUNTA(入札金額積算内訳表!$F$10:'入札金額積算内訳表'!$F$12)=2,
              MIN(QUOTIENT(G24, 入札金額積算内訳表!$F$11-入札金額積算内訳表!$F$10), F24),
              MIN(QUOTIENT(G24, 入札金額積算内訳表!$F$12-入札金額積算内訳表!$F$10), F24))))</f>
        <v/>
      </c>
      <c r="D24" s="9" t="str">
        <f>IF(COUNTA(入札金額積算内訳表!$F$10:'入札金額積算内訳表'!$F$12)&lt;=1,"",
           IF(COUNTA(入札金額積算内訳表!$F$10:'入札金額積算内訳表'!$F$12)=2,
              F24 - C24,
              MIN(QUOTIENT(G24 - C24*(入札金額積算内訳表!$F$12-入札金額積算内訳表!$F$10), 入札金額積算内訳表!$F$12-入札金額積算内訳表!$F$11), F24 - C24)))</f>
        <v/>
      </c>
      <c r="E24" s="8" t="str">
        <f>IF(COUNTA(入札金額積算内訳表!$F$10:'入札金額積算内訳表'!$F$12)&lt;=2, "", F24 - C24 - D24)</f>
        <v/>
      </c>
      <c r="F24" s="10" t="str">
        <f>IF(COUNTA(入札金額積算内訳表!$F$10:'入札金額積算内訳表'!$F$12)=0,"",
           IF(COUNTA(入札金額積算内訳表!$F$10:'入札金額積算内訳表'!$F$12)=1, ROUNDUP(B24/入札金額積算内訳表!$F$10,0),
              IF(COUNTA(入札金額積算内訳表!$F$10:'入札金額積算内訳表'!$F$12)=2, ROUNDUP(B24/入札金額積算内訳表!$F$11,0),
                 ROUNDUP(B24/入札金額積算内訳表!$F$12,0))))</f>
        <v/>
      </c>
      <c r="G24" s="11" t="str">
        <f>IF(COUNTA(入札金額積算内訳表!$F$10:'入札金額積算内訳表'!$F$12)=0,"",
           IF(COUNTA(入札金額積算内訳表!$F$10:'入札金額積算内訳表'!$F$12)=1, F24*入札金額積算内訳表!$F$10 - B24,
              IF(COUNTA(入札金額積算内訳表!$F$10:'入札金額積算内訳表'!$F$12)=2, F24*入札金額積算内訳表!$F$11 - B24,
                 F24*入札金額積算内訳表!$F$12 - B24)))</f>
        <v/>
      </c>
      <c r="H24" s="12">
        <v>4</v>
      </c>
    </row>
    <row r="25" spans="1:12" ht="15" customHeight="1">
      <c r="A25" s="6" t="s">
        <v>22</v>
      </c>
      <c r="B25" s="7">
        <v>1000</v>
      </c>
      <c r="C25" s="8" t="str">
        <f>IF(COUNTA(入札金額積算内訳表!$F$10:'入札金額積算内訳表'!$F$12)=0,"",
           IF(COUNTA(入札金額積算内訳表!$F$10:'入札金額積算内訳表'!$F$12)=1,
              F25,
           IF(COUNTA(入札金額積算内訳表!$F$10:'入札金額積算内訳表'!$F$12)=2,
              MIN(QUOTIENT(G25, 入札金額積算内訳表!$F$11-入札金額積算内訳表!$F$10), F25),
              MIN(QUOTIENT(G25, 入札金額積算内訳表!$F$12-入札金額積算内訳表!$F$10), F25))))</f>
        <v/>
      </c>
      <c r="D25" s="9" t="str">
        <f>IF(COUNTA(入札金額積算内訳表!$F$10:'入札金額積算内訳表'!$F$12)&lt;=1,"",
           IF(COUNTA(入札金額積算内訳表!$F$10:'入札金額積算内訳表'!$F$12)=2,
              F25 - C25,
              MIN(QUOTIENT(G25 - C25*(入札金額積算内訳表!$F$12-入札金額積算内訳表!$F$10), 入札金額積算内訳表!$F$12-入札金額積算内訳表!$F$11), F25 - C25)))</f>
        <v/>
      </c>
      <c r="E25" s="8" t="str">
        <f>IF(COUNTA(入札金額積算内訳表!$F$10:'入札金額積算内訳表'!$F$12)&lt;=2, "", F25 - C25 - D25)</f>
        <v/>
      </c>
      <c r="F25" s="10" t="str">
        <f>IF(COUNTA(入札金額積算内訳表!$F$10:'入札金額積算内訳表'!$F$12)=0,"",
           IF(COUNTA(入札金額積算内訳表!$F$10:'入札金額積算内訳表'!$F$12)=1, ROUNDUP(B25/入札金額積算内訳表!$F$10,0),
              IF(COUNTA(入札金額積算内訳表!$F$10:'入札金額積算内訳表'!$F$12)=2, ROUNDUP(B25/入札金額積算内訳表!$F$11,0),
                 ROUNDUP(B25/入札金額積算内訳表!$F$12,0))))</f>
        <v/>
      </c>
      <c r="G25" s="11" t="str">
        <f>IF(COUNTA(入札金額積算内訳表!$F$10:'入札金額積算内訳表'!$F$12)=0,"",
           IF(COUNTA(入札金額積算内訳表!$F$10:'入札金額積算内訳表'!$F$12)=1, F25*入札金額積算内訳表!$F$10 - B25,
              IF(COUNTA(入札金額積算内訳表!$F$10:'入札金額積算内訳表'!$F$12)=2, F25*入札金額積算内訳表!$F$11 - B25,
                 F25*入札金額積算内訳表!$F$12 - B25)))</f>
        <v/>
      </c>
      <c r="H25" s="12">
        <v>2</v>
      </c>
    </row>
    <row r="26" spans="1:12" ht="15" customHeight="1">
      <c r="A26" s="6" t="s">
        <v>23</v>
      </c>
      <c r="B26" s="7">
        <v>1050</v>
      </c>
      <c r="C26" s="8" t="str">
        <f>IF(COUNTA(入札金額積算内訳表!$F$10:'入札金額積算内訳表'!$F$12)=0,"",
           IF(COUNTA(入札金額積算内訳表!$F$10:'入札金額積算内訳表'!$F$12)=1,
              F26,
           IF(COUNTA(入札金額積算内訳表!$F$10:'入札金額積算内訳表'!$F$12)=2,
              MIN(QUOTIENT(G26, 入札金額積算内訳表!$F$11-入札金額積算内訳表!$F$10), F26),
              MIN(QUOTIENT(G26, 入札金額積算内訳表!$F$12-入札金額積算内訳表!$F$10), F26))))</f>
        <v/>
      </c>
      <c r="D26" s="9" t="str">
        <f>IF(COUNTA(入札金額積算内訳表!$F$10:'入札金額積算内訳表'!$F$12)&lt;=1,"",
           IF(COUNTA(入札金額積算内訳表!$F$10:'入札金額積算内訳表'!$F$12)=2,
              F26 - C26,
              MIN(QUOTIENT(G26 - C26*(入札金額積算内訳表!$F$12-入札金額積算内訳表!$F$10), 入札金額積算内訳表!$F$12-入札金額積算内訳表!$F$11), F26 - C26)))</f>
        <v/>
      </c>
      <c r="E26" s="8" t="str">
        <f>IF(COUNTA(入札金額積算内訳表!$F$10:'入札金額積算内訳表'!$F$12)&lt;=2, "", F26 - C26 - D26)</f>
        <v/>
      </c>
      <c r="F26" s="10" t="str">
        <f>IF(COUNTA(入札金額積算内訳表!$F$10:'入札金額積算内訳表'!$F$12)=0,"",
           IF(COUNTA(入札金額積算内訳表!$F$10:'入札金額積算内訳表'!$F$12)=1, ROUNDUP(B26/入札金額積算内訳表!$F$10,0),
              IF(COUNTA(入札金額積算内訳表!$F$10:'入札金額積算内訳表'!$F$12)=2, ROUNDUP(B26/入札金額積算内訳表!$F$11,0),
                 ROUNDUP(B26/入札金額積算内訳表!$F$12,0))))</f>
        <v/>
      </c>
      <c r="G26" s="11" t="str">
        <f>IF(COUNTA(入札金額積算内訳表!$F$10:'入札金額積算内訳表'!$F$12)=0,"",
           IF(COUNTA(入札金額積算内訳表!$F$10:'入札金額積算内訳表'!$F$12)=1, F26*入札金額積算内訳表!$F$10 - B26,
              IF(COUNTA(入札金額積算内訳表!$F$10:'入札金額積算内訳表'!$F$12)=2, F26*入札金額積算内訳表!$F$11 - B26,
                 F26*入札金額積算内訳表!$F$12 - B26)))</f>
        <v/>
      </c>
      <c r="H26" s="12">
        <v>2</v>
      </c>
    </row>
    <row r="27" spans="1:12" ht="15" customHeight="1">
      <c r="A27" s="6" t="s">
        <v>24</v>
      </c>
      <c r="B27" s="7">
        <v>1100</v>
      </c>
      <c r="C27" s="8" t="str">
        <f>IF(COUNTA(入札金額積算内訳表!$F$10:'入札金額積算内訳表'!$F$12)=0,"",
           IF(COUNTA(入札金額積算内訳表!$F$10:'入札金額積算内訳表'!$F$12)=1,
              F27,
           IF(COUNTA(入札金額積算内訳表!$F$10:'入札金額積算内訳表'!$F$12)=2,
              MIN(QUOTIENT(G27, 入札金額積算内訳表!$F$11-入札金額積算内訳表!$F$10), F27),
              MIN(QUOTIENT(G27, 入札金額積算内訳表!$F$12-入札金額積算内訳表!$F$10), F27))))</f>
        <v/>
      </c>
      <c r="D27" s="9" t="str">
        <f>IF(COUNTA(入札金額積算内訳表!$F$10:'入札金額積算内訳表'!$F$12)&lt;=1,"",
           IF(COUNTA(入札金額積算内訳表!$F$10:'入札金額積算内訳表'!$F$12)=2,
              F27 - C27,
              MIN(QUOTIENT(G27 - C27*(入札金額積算内訳表!$F$12-入札金額積算内訳表!$F$10), 入札金額積算内訳表!$F$12-入札金額積算内訳表!$F$11), F27 - C27)))</f>
        <v/>
      </c>
      <c r="E27" s="8" t="str">
        <f>IF(COUNTA(入札金額積算内訳表!$F$10:'入札金額積算内訳表'!$F$12)&lt;=2, "", F27 - C27 - D27)</f>
        <v/>
      </c>
      <c r="F27" s="10" t="str">
        <f>IF(COUNTA(入札金額積算内訳表!$F$10:'入札金額積算内訳表'!$F$12)=0,"",
           IF(COUNTA(入札金額積算内訳表!$F$10:'入札金額積算内訳表'!$F$12)=1, ROUNDUP(B27/入札金額積算内訳表!$F$10,0),
              IF(COUNTA(入札金額積算内訳表!$F$10:'入札金額積算内訳表'!$F$12)=2, ROUNDUP(B27/入札金額積算内訳表!$F$11,0),
                 ROUNDUP(B27/入札金額積算内訳表!$F$12,0))))</f>
        <v/>
      </c>
      <c r="G27" s="11" t="str">
        <f>IF(COUNTA(入札金額積算内訳表!$F$10:'入札金額積算内訳表'!$F$12)=0,"",
           IF(COUNTA(入札金額積算内訳表!$F$10:'入札金額積算内訳表'!$F$12)=1, F27*入札金額積算内訳表!$F$10 - B27,
              IF(COUNTA(入札金額積算内訳表!$F$10:'入札金額積算内訳表'!$F$12)=2, F27*入札金額積算内訳表!$F$11 - B27,
                 F27*入札金額積算内訳表!$F$12 - B27)))</f>
        <v/>
      </c>
      <c r="H27" s="12">
        <v>2</v>
      </c>
    </row>
    <row r="28" spans="1:12" ht="15" customHeight="1">
      <c r="A28" s="6" t="s">
        <v>25</v>
      </c>
      <c r="B28" s="7">
        <v>1150</v>
      </c>
      <c r="C28" s="8" t="str">
        <f>IF(COUNTA(入札金額積算内訳表!$F$10:'入札金額積算内訳表'!$F$12)=0,"",
           IF(COUNTA(入札金額積算内訳表!$F$10:'入札金額積算内訳表'!$F$12)=1,
              F28,
           IF(COUNTA(入札金額積算内訳表!$F$10:'入札金額積算内訳表'!$F$12)=2,
              MIN(QUOTIENT(G28, 入札金額積算内訳表!$F$11-入札金額積算内訳表!$F$10), F28),
              MIN(QUOTIENT(G28, 入札金額積算内訳表!$F$12-入札金額積算内訳表!$F$10), F28))))</f>
        <v/>
      </c>
      <c r="D28" s="9" t="str">
        <f>IF(COUNTA(入札金額積算内訳表!$F$10:'入札金額積算内訳表'!$F$12)&lt;=1,"",
           IF(COUNTA(入札金額積算内訳表!$F$10:'入札金額積算内訳表'!$F$12)=2,
              F28 - C28,
              MIN(QUOTIENT(G28 - C28*(入札金額積算内訳表!$F$12-入札金額積算内訳表!$F$10), 入札金額積算内訳表!$F$12-入札金額積算内訳表!$F$11), F28 - C28)))</f>
        <v/>
      </c>
      <c r="E28" s="8" t="str">
        <f>IF(COUNTA(入札金額積算内訳表!$F$10:'入札金額積算内訳表'!$F$12)&lt;=2, "", F28 - C28 - D28)</f>
        <v/>
      </c>
      <c r="F28" s="10" t="str">
        <f>IF(COUNTA(入札金額積算内訳表!$F$10:'入札金額積算内訳表'!$F$12)=0,"",
           IF(COUNTA(入札金額積算内訳表!$F$10:'入札金額積算内訳表'!$F$12)=1, ROUNDUP(B28/入札金額積算内訳表!$F$10,0),
              IF(COUNTA(入札金額積算内訳表!$F$10:'入札金額積算内訳表'!$F$12)=2, ROUNDUP(B28/入札金額積算内訳表!$F$11,0),
                 ROUNDUP(B28/入札金額積算内訳表!$F$12,0))))</f>
        <v/>
      </c>
      <c r="G28" s="11" t="str">
        <f>IF(COUNTA(入札金額積算内訳表!$F$10:'入札金額積算内訳表'!$F$12)=0,"",
           IF(COUNTA(入札金額積算内訳表!$F$10:'入札金額積算内訳表'!$F$12)=1, F28*入札金額積算内訳表!$F$10 - B28,
              IF(COUNTA(入札金額積算内訳表!$F$10:'入札金額積算内訳表'!$F$12)=2, F28*入札金額積算内訳表!$F$11 - B28,
                 F28*入札金額積算内訳表!$F$12 - B28)))</f>
        <v/>
      </c>
      <c r="H28" s="12">
        <v>2</v>
      </c>
    </row>
    <row r="29" spans="1:12" ht="15" customHeight="1">
      <c r="A29" s="6" t="s">
        <v>26</v>
      </c>
      <c r="B29" s="7">
        <v>1200</v>
      </c>
      <c r="C29" s="8" t="str">
        <f>IF(COUNTA(入札金額積算内訳表!$F$10:'入札金額積算内訳表'!$F$12)=0,"",
           IF(COUNTA(入札金額積算内訳表!$F$10:'入札金額積算内訳表'!$F$12)=1,
              F29,
           IF(COUNTA(入札金額積算内訳表!$F$10:'入札金額積算内訳表'!$F$12)=2,
              MIN(QUOTIENT(G29, 入札金額積算内訳表!$F$11-入札金額積算内訳表!$F$10), F29),
              MIN(QUOTIENT(G29, 入札金額積算内訳表!$F$12-入札金額積算内訳表!$F$10), F29))))</f>
        <v/>
      </c>
      <c r="D29" s="9" t="str">
        <f>IF(COUNTA(入札金額積算内訳表!$F$10:'入札金額積算内訳表'!$F$12)&lt;=1,"",
           IF(COUNTA(入札金額積算内訳表!$F$10:'入札金額積算内訳表'!$F$12)=2,
              F29 - C29,
              MIN(QUOTIENT(G29 - C29*(入札金額積算内訳表!$F$12-入札金額積算内訳表!$F$10), 入札金額積算内訳表!$F$12-入札金額積算内訳表!$F$11), F29 - C29)))</f>
        <v/>
      </c>
      <c r="E29" s="8" t="str">
        <f>IF(COUNTA(入札金額積算内訳表!$F$10:'入札金額積算内訳表'!$F$12)&lt;=2, "", F29 - C29 - D29)</f>
        <v/>
      </c>
      <c r="F29" s="10" t="str">
        <f>IF(COUNTA(入札金額積算内訳表!$F$10:'入札金額積算内訳表'!$F$12)=0,"",
           IF(COUNTA(入札金額積算内訳表!$F$10:'入札金額積算内訳表'!$F$12)=1, ROUNDUP(B29/入札金額積算内訳表!$F$10,0),
              IF(COUNTA(入札金額積算内訳表!$F$10:'入札金額積算内訳表'!$F$12)=2, ROUNDUP(B29/入札金額積算内訳表!$F$11,0),
                 ROUNDUP(B29/入札金額積算内訳表!$F$12,0))))</f>
        <v/>
      </c>
      <c r="G29" s="11" t="str">
        <f>IF(COUNTA(入札金額積算内訳表!$F$10:'入札金額積算内訳表'!$F$12)=0,"",
           IF(COUNTA(入札金額積算内訳表!$F$10:'入札金額積算内訳表'!$F$12)=1, F29*入札金額積算内訳表!$F$10 - B29,
              IF(COUNTA(入札金額積算内訳表!$F$10:'入札金額積算内訳表'!$F$12)=2, F29*入札金額積算内訳表!$F$11 - B29,
                 F29*入札金額積算内訳表!$F$12 - B29)))</f>
        <v/>
      </c>
      <c r="H29" s="12">
        <v>2</v>
      </c>
    </row>
    <row r="30" spans="1:12" ht="15" customHeight="1">
      <c r="A30" s="6" t="s">
        <v>27</v>
      </c>
      <c r="B30" s="7">
        <v>1250</v>
      </c>
      <c r="C30" s="8" t="str">
        <f>IF(COUNTA(入札金額積算内訳表!$F$10:'入札金額積算内訳表'!$F$12)=0,"",
           IF(COUNTA(入札金額積算内訳表!$F$10:'入札金額積算内訳表'!$F$12)=1,
              F30,
           IF(COUNTA(入札金額積算内訳表!$F$10:'入札金額積算内訳表'!$F$12)=2,
              MIN(QUOTIENT(G30, 入札金額積算内訳表!$F$11-入札金額積算内訳表!$F$10), F30),
              MIN(QUOTIENT(G30, 入札金額積算内訳表!$F$12-入札金額積算内訳表!$F$10), F30))))</f>
        <v/>
      </c>
      <c r="D30" s="9" t="str">
        <f>IF(COUNTA(入札金額積算内訳表!$F$10:'入札金額積算内訳表'!$F$12)&lt;=1,"",
           IF(COUNTA(入札金額積算内訳表!$F$10:'入札金額積算内訳表'!$F$12)=2,
              F30 - C30,
              MIN(QUOTIENT(G30 - C30*(入札金額積算内訳表!$F$12-入札金額積算内訳表!$F$10), 入札金額積算内訳表!$F$12-入札金額積算内訳表!$F$11), F30 - C30)))</f>
        <v/>
      </c>
      <c r="E30" s="8" t="str">
        <f>IF(COUNTA(入札金額積算内訳表!$F$10:'入札金額積算内訳表'!$F$12)&lt;=2, "", F30 - C30 - D30)</f>
        <v/>
      </c>
      <c r="F30" s="10" t="str">
        <f>IF(COUNTA(入札金額積算内訳表!$F$10:'入札金額積算内訳表'!$F$12)=0,"",
           IF(COUNTA(入札金額積算内訳表!$F$10:'入札金額積算内訳表'!$F$12)=1, ROUNDUP(B30/入札金額積算内訳表!$F$10,0),
              IF(COUNTA(入札金額積算内訳表!$F$10:'入札金額積算内訳表'!$F$12)=2, ROUNDUP(B30/入札金額積算内訳表!$F$11,0),
                 ROUNDUP(B30/入札金額積算内訳表!$F$12,0))))</f>
        <v/>
      </c>
      <c r="G30" s="11" t="str">
        <f>IF(COUNTA(入札金額積算内訳表!$F$10:'入札金額積算内訳表'!$F$12)=0,"",
           IF(COUNTA(入札金額積算内訳表!$F$10:'入札金額積算内訳表'!$F$12)=1, F30*入札金額積算内訳表!$F$10 - B30,
              IF(COUNTA(入札金額積算内訳表!$F$10:'入札金額積算内訳表'!$F$12)=2, F30*入札金額積算内訳表!$F$11 - B30,
                 F30*入札金額積算内訳表!$F$12 - B30)))</f>
        <v/>
      </c>
      <c r="H30" s="12">
        <v>2</v>
      </c>
    </row>
    <row r="31" spans="1:12" ht="15" customHeight="1">
      <c r="A31" s="6" t="s">
        <v>28</v>
      </c>
      <c r="B31" s="7">
        <v>1300</v>
      </c>
      <c r="C31" s="8" t="str">
        <f>IF(COUNTA(入札金額積算内訳表!$F$10:'入札金額積算内訳表'!$F$12)=0,"",
           IF(COUNTA(入札金額積算内訳表!$F$10:'入札金額積算内訳表'!$F$12)=1,
              F31,
           IF(COUNTA(入札金額積算内訳表!$F$10:'入札金額積算内訳表'!$F$12)=2,
              MIN(QUOTIENT(G31, 入札金額積算内訳表!$F$11-入札金額積算内訳表!$F$10), F31),
              MIN(QUOTIENT(G31, 入札金額積算内訳表!$F$12-入札金額積算内訳表!$F$10), F31))))</f>
        <v/>
      </c>
      <c r="D31" s="9" t="str">
        <f>IF(COUNTA(入札金額積算内訳表!$F$10:'入札金額積算内訳表'!$F$12)&lt;=1,"",
           IF(COUNTA(入札金額積算内訳表!$F$10:'入札金額積算内訳表'!$F$12)=2,
              F31 - C31,
              MIN(QUOTIENT(G31 - C31*(入札金額積算内訳表!$F$12-入札金額積算内訳表!$F$10), 入札金額積算内訳表!$F$12-入札金額積算内訳表!$F$11), F31 - C31)))</f>
        <v/>
      </c>
      <c r="E31" s="8" t="str">
        <f>IF(COUNTA(入札金額積算内訳表!$F$10:'入札金額積算内訳表'!$F$12)&lt;=2, "", F31 - C31 - D31)</f>
        <v/>
      </c>
      <c r="F31" s="10" t="str">
        <f>IF(COUNTA(入札金額積算内訳表!$F$10:'入札金額積算内訳表'!$F$12)=0,"",
           IF(COUNTA(入札金額積算内訳表!$F$10:'入札金額積算内訳表'!$F$12)=1, ROUNDUP(B31/入札金額積算内訳表!$F$10,0),
              IF(COUNTA(入札金額積算内訳表!$F$10:'入札金額積算内訳表'!$F$12)=2, ROUNDUP(B31/入札金額積算内訳表!$F$11,0),
                 ROUNDUP(B31/入札金額積算内訳表!$F$12,0))))</f>
        <v/>
      </c>
      <c r="G31" s="11" t="str">
        <f>IF(COUNTA(入札金額積算内訳表!$F$10:'入札金額積算内訳表'!$F$12)=0,"",
           IF(COUNTA(入札金額積算内訳表!$F$10:'入札金額積算内訳表'!$F$12)=1, F31*入札金額積算内訳表!$F$10 - B31,
              IF(COUNTA(入札金額積算内訳表!$F$10:'入札金額積算内訳表'!$F$12)=2, F31*入札金額積算内訳表!$F$11 - B31,
                 F31*入札金額積算内訳表!$F$12 - B31)))</f>
        <v/>
      </c>
      <c r="H31" s="12">
        <v>1</v>
      </c>
      <c r="I31" s="13"/>
      <c r="J31" s="19"/>
      <c r="K31" s="19"/>
      <c r="L31" s="19"/>
    </row>
    <row r="32" spans="1:12" ht="15" customHeight="1">
      <c r="A32" s="6" t="s">
        <v>29</v>
      </c>
      <c r="B32" s="7">
        <v>1350</v>
      </c>
      <c r="C32" s="8" t="str">
        <f>IF(COUNTA(入札金額積算内訳表!$F$10:'入札金額積算内訳表'!$F$12)=0,"",
           IF(COUNTA(入札金額積算内訳表!$F$10:'入札金額積算内訳表'!$F$12)=1,
              F32,
           IF(COUNTA(入札金額積算内訳表!$F$10:'入札金額積算内訳表'!$F$12)=2,
              MIN(QUOTIENT(G32, 入札金額積算内訳表!$F$11-入札金額積算内訳表!$F$10), F32),
              MIN(QUOTIENT(G32, 入札金額積算内訳表!$F$12-入札金額積算内訳表!$F$10), F32))))</f>
        <v/>
      </c>
      <c r="D32" s="9" t="str">
        <f>IF(COUNTA(入札金額積算内訳表!$F$10:'入札金額積算内訳表'!$F$12)&lt;=1,"",
           IF(COUNTA(入札金額積算内訳表!$F$10:'入札金額積算内訳表'!$F$12)=2,
              F32 - C32,
              MIN(QUOTIENT(G32 - C32*(入札金額積算内訳表!$F$12-入札金額積算内訳表!$F$10), 入札金額積算内訳表!$F$12-入札金額積算内訳表!$F$11), F32 - C32)))</f>
        <v/>
      </c>
      <c r="E32" s="8" t="str">
        <f>IF(COUNTA(入札金額積算内訳表!$F$10:'入札金額積算内訳表'!$F$12)&lt;=2, "", F32 - C32 - D32)</f>
        <v/>
      </c>
      <c r="F32" s="10" t="str">
        <f>IF(COUNTA(入札金額積算内訳表!$F$10:'入札金額積算内訳表'!$F$12)=0,"",
           IF(COUNTA(入札金額積算内訳表!$F$10:'入札金額積算内訳表'!$F$12)=1, ROUNDUP(B32/入札金額積算内訳表!$F$10,0),
              IF(COUNTA(入札金額積算内訳表!$F$10:'入札金額積算内訳表'!$F$12)=2, ROUNDUP(B32/入札金額積算内訳表!$F$11,0),
                 ROUNDUP(B32/入札金額積算内訳表!$F$12,0))))</f>
        <v/>
      </c>
      <c r="G32" s="11" t="str">
        <f>IF(COUNTA(入札金額積算内訳表!$F$10:'入札金額積算内訳表'!$F$12)=0,"",
           IF(COUNTA(入札金額積算内訳表!$F$10:'入札金額積算内訳表'!$F$12)=1, F32*入札金額積算内訳表!$F$10 - B32,
              IF(COUNTA(入札金額積算内訳表!$F$10:'入札金額積算内訳表'!$F$12)=2, F32*入札金額積算内訳表!$F$11 - B32,
                 F32*入札金額積算内訳表!$F$12 - B32)))</f>
        <v/>
      </c>
      <c r="H32" s="12">
        <v>2</v>
      </c>
      <c r="I32" s="13"/>
      <c r="J32" s="22"/>
      <c r="K32" s="23"/>
      <c r="L32" s="23"/>
    </row>
    <row r="33" spans="1:15" ht="15" customHeight="1">
      <c r="A33" s="6" t="s">
        <v>30</v>
      </c>
      <c r="B33" s="7">
        <v>1400</v>
      </c>
      <c r="C33" s="8" t="str">
        <f>IF(COUNTA(入札金額積算内訳表!$F$10:'入札金額積算内訳表'!$F$12)=0,"",
           IF(COUNTA(入札金額積算内訳表!$F$10:'入札金額積算内訳表'!$F$12)=1,
              F33,
           IF(COUNTA(入札金額積算内訳表!$F$10:'入札金額積算内訳表'!$F$12)=2,
              MIN(QUOTIENT(G33, 入札金額積算内訳表!$F$11-入札金額積算内訳表!$F$10), F33),
              MIN(QUOTIENT(G33, 入札金額積算内訳表!$F$12-入札金額積算内訳表!$F$10), F33))))</f>
        <v/>
      </c>
      <c r="D33" s="9" t="str">
        <f>IF(COUNTA(入札金額積算内訳表!$F$10:'入札金額積算内訳表'!$F$12)&lt;=1,"",
           IF(COUNTA(入札金額積算内訳表!$F$10:'入札金額積算内訳表'!$F$12)=2,
              F33 - C33,
              MIN(QUOTIENT(G33 - C33*(入札金額積算内訳表!$F$12-入札金額積算内訳表!$F$10), 入札金額積算内訳表!$F$12-入札金額積算内訳表!$F$11), F33 - C33)))</f>
        <v/>
      </c>
      <c r="E33" s="8" t="str">
        <f>IF(COUNTA(入札金額積算内訳表!$F$10:'入札金額積算内訳表'!$F$12)&lt;=2, "", F33 - C33 - D33)</f>
        <v/>
      </c>
      <c r="F33" s="10" t="str">
        <f>IF(COUNTA(入札金額積算内訳表!$F$10:'入札金額積算内訳表'!$F$12)=0,"",
           IF(COUNTA(入札金額積算内訳表!$F$10:'入札金額積算内訳表'!$F$12)=1, ROUNDUP(B33/入札金額積算内訳表!$F$10,0),
              IF(COUNTA(入札金額積算内訳表!$F$10:'入札金額積算内訳表'!$F$12)=2, ROUNDUP(B33/入札金額積算内訳表!$F$11,0),
                 ROUNDUP(B33/入札金額積算内訳表!$F$12,0))))</f>
        <v/>
      </c>
      <c r="G33" s="11" t="str">
        <f>IF(COUNTA(入札金額積算内訳表!$F$10:'入札金額積算内訳表'!$F$12)=0,"",
           IF(COUNTA(入札金額積算内訳表!$F$10:'入札金額積算内訳表'!$F$12)=1, F33*入札金額積算内訳表!$F$10 - B33,
              IF(COUNTA(入札金額積算内訳表!$F$10:'入札金額積算内訳表'!$F$12)=2, F33*入札金額積算内訳表!$F$11 - B33,
                 F33*入札金額積算内訳表!$F$12 - B33)))</f>
        <v/>
      </c>
      <c r="H33" s="12">
        <v>2</v>
      </c>
      <c r="J33" s="89" t="s">
        <v>83</v>
      </c>
      <c r="K33" s="89"/>
      <c r="L33" s="89"/>
      <c r="M33" s="90"/>
      <c r="N33" s="91"/>
      <c r="O33" s="28"/>
    </row>
    <row r="34" spans="1:15" ht="15" customHeight="1">
      <c r="A34" s="6" t="s">
        <v>31</v>
      </c>
      <c r="B34" s="7">
        <v>1450</v>
      </c>
      <c r="C34" s="8" t="str">
        <f>IF(COUNTA(入札金額積算内訳表!$F$10:'入札金額積算内訳表'!$F$12)=0,"",
           IF(COUNTA(入札金額積算内訳表!$F$10:'入札金額積算内訳表'!$F$12)=1,
              F34,
           IF(COUNTA(入札金額積算内訳表!$F$10:'入札金額積算内訳表'!$F$12)=2,
              MIN(QUOTIENT(G34, 入札金額積算内訳表!$F$11-入札金額積算内訳表!$F$10), F34),
              MIN(QUOTIENT(G34, 入札金額積算内訳表!$F$12-入札金額積算内訳表!$F$10), F34))))</f>
        <v/>
      </c>
      <c r="D34" s="9" t="str">
        <f>IF(COUNTA(入札金額積算内訳表!$F$10:'入札金額積算内訳表'!$F$12)&lt;=1,"",
           IF(COUNTA(入札金額積算内訳表!$F$10:'入札金額積算内訳表'!$F$12)=2,
              F34 - C34,
              MIN(QUOTIENT(G34 - C34*(入札金額積算内訳表!$F$12-入札金額積算内訳表!$F$10), 入札金額積算内訳表!$F$12-入札金額積算内訳表!$F$11), F34 - C34)))</f>
        <v/>
      </c>
      <c r="E34" s="8" t="str">
        <f>IF(COUNTA(入札金額積算内訳表!$F$10:'入札金額積算内訳表'!$F$12)&lt;=2, "", F34 - C34 - D34)</f>
        <v/>
      </c>
      <c r="F34" s="10" t="str">
        <f>IF(COUNTA(入札金額積算内訳表!$F$10:'入札金額積算内訳表'!$F$12)=0,"",
           IF(COUNTA(入札金額積算内訳表!$F$10:'入札金額積算内訳表'!$F$12)=1, ROUNDUP(B34/入札金額積算内訳表!$F$10,0),
              IF(COUNTA(入札金額積算内訳表!$F$10:'入札金額積算内訳表'!$F$12)=2, ROUNDUP(B34/入札金額積算内訳表!$F$11,0),
                 ROUNDUP(B34/入札金額積算内訳表!$F$12,0))))</f>
        <v/>
      </c>
      <c r="G34" s="11" t="str">
        <f>IF(COUNTA(入札金額積算内訳表!$F$10:'入札金額積算内訳表'!$F$12)=0,"",
           IF(COUNTA(入札金額積算内訳表!$F$10:'入札金額積算内訳表'!$F$12)=1, F34*入札金額積算内訳表!$F$10 - B34,
              IF(COUNTA(入札金額積算内訳表!$F$10:'入札金額積算内訳表'!$F$12)=2, F34*入札金額積算内訳表!$F$11 - B34,
                 F34*入札金額積算内訳表!$F$12 - B34)))</f>
        <v/>
      </c>
      <c r="H34" s="12">
        <v>0</v>
      </c>
      <c r="J34" s="82" t="s">
        <v>32</v>
      </c>
      <c r="K34" s="83"/>
      <c r="L34" s="83"/>
      <c r="M34" s="84"/>
      <c r="N34" s="5" t="s">
        <v>33</v>
      </c>
      <c r="O34" s="21"/>
    </row>
    <row r="35" spans="1:15" ht="15" customHeight="1">
      <c r="A35" s="6" t="s">
        <v>34</v>
      </c>
      <c r="B35" s="7">
        <v>1500</v>
      </c>
      <c r="C35" s="8" t="str">
        <f>IF(COUNTA(入札金額積算内訳表!$F$10:'入札金額積算内訳表'!$F$12)=0,"",
           IF(COUNTA(入札金額積算内訳表!$F$10:'入札金額積算内訳表'!$F$12)=1,
              F35,
           IF(COUNTA(入札金額積算内訳表!$F$10:'入札金額積算内訳表'!$F$12)=2,
              MIN(QUOTIENT(G35, 入札金額積算内訳表!$F$11-入札金額積算内訳表!$F$10), F35),
              MIN(QUOTIENT(G35, 入札金額積算内訳表!$F$12-入札金額積算内訳表!$F$10), F35))))</f>
        <v/>
      </c>
      <c r="D35" s="9" t="str">
        <f>IF(COUNTA(入札金額積算内訳表!$F$10:'入札金額積算内訳表'!$F$12)&lt;=1,"",
           IF(COUNTA(入札金額積算内訳表!$F$10:'入札金額積算内訳表'!$F$12)=2,
              F35 - C35,
              MIN(QUOTIENT(G35 - C35*(入札金額積算内訳表!$F$12-入札金額積算内訳表!$F$10), 入札金額積算内訳表!$F$12-入札金額積算内訳表!$F$11), F35 - C35)))</f>
        <v/>
      </c>
      <c r="E35" s="8" t="str">
        <f>IF(COUNTA(入札金額積算内訳表!$F$10:'入札金額積算内訳表'!$F$12)&lt;=2, "", F35 - C35 - D35)</f>
        <v/>
      </c>
      <c r="F35" s="10" t="str">
        <f>IF(COUNTA(入札金額積算内訳表!$F$10:'入札金額積算内訳表'!$F$12)=0,"",
           IF(COUNTA(入札金額積算内訳表!$F$10:'入札金額積算内訳表'!$F$12)=1, ROUNDUP(B35/入札金額積算内訳表!$F$10,0),
              IF(COUNTA(入札金額積算内訳表!$F$10:'入札金額積算内訳表'!$F$12)=2, ROUNDUP(B35/入札金額積算内訳表!$F$11,0),
                 ROUNDUP(B35/入札金額積算内訳表!$F$12,0))))</f>
        <v/>
      </c>
      <c r="G35" s="11" t="str">
        <f>IF(COUNTA(入札金額積算内訳表!$F$10:'入札金額積算内訳表'!$F$12)=0,"",
           IF(COUNTA(入札金額積算内訳表!$F$10:'入札金額積算内訳表'!$F$12)=1, F35*入札金額積算内訳表!$F$10 - B35,
              IF(COUNTA(入札金額積算内訳表!$F$10:'入札金額積算内訳表'!$F$12)=2, F35*入札金額積算内訳表!$F$11 - B35,
                 F35*入札金額積算内訳表!$F$12 - B35)))</f>
        <v/>
      </c>
      <c r="H35" s="12">
        <v>2</v>
      </c>
      <c r="J35" s="85"/>
      <c r="K35" s="86"/>
      <c r="L35" s="86"/>
      <c r="M35" s="87"/>
      <c r="N35" s="5" t="s">
        <v>35</v>
      </c>
      <c r="O35" s="28"/>
    </row>
    <row r="36" spans="1:15" ht="15" customHeight="1">
      <c r="A36" s="6" t="s">
        <v>36</v>
      </c>
      <c r="B36" s="7">
        <v>1550</v>
      </c>
      <c r="C36" s="8" t="str">
        <f>IF(COUNTA(入札金額積算内訳表!$F$10:'入札金額積算内訳表'!$F$12)=0,"",
           IF(COUNTA(入札金額積算内訳表!$F$10:'入札金額積算内訳表'!$F$12)=1,
              F36,
           IF(COUNTA(入札金額積算内訳表!$F$10:'入札金額積算内訳表'!$F$12)=2,
              MIN(QUOTIENT(G36, 入札金額積算内訳表!$F$11-入札金額積算内訳表!$F$10), F36),
              MIN(QUOTIENT(G36, 入札金額積算内訳表!$F$12-入札金額積算内訳表!$F$10), F36))))</f>
        <v/>
      </c>
      <c r="D36" s="9" t="str">
        <f>IF(COUNTA(入札金額積算内訳表!$F$10:'入札金額積算内訳表'!$F$12)&lt;=1,"",
           IF(COUNTA(入札金額積算内訳表!$F$10:'入札金額積算内訳表'!$F$12)=2,
              F36 - C36,
              MIN(QUOTIENT(G36 - C36*(入札金額積算内訳表!$F$12-入札金額積算内訳表!$F$10), 入札金額積算内訳表!$F$12-入札金額積算内訳表!$F$11), F36 - C36)))</f>
        <v/>
      </c>
      <c r="E36" s="8" t="str">
        <f>IF(COUNTA(入札金額積算内訳表!$F$10:'入札金額積算内訳表'!$F$12)&lt;=2, "", F36 - C36 - D36)</f>
        <v/>
      </c>
      <c r="F36" s="10" t="str">
        <f>IF(COUNTA(入札金額積算内訳表!$F$10:'入札金額積算内訳表'!$F$12)=0,"",
           IF(COUNTA(入札金額積算内訳表!$F$10:'入札金額積算内訳表'!$F$12)=1, ROUNDUP(B36/入札金額積算内訳表!$F$10,0),
              IF(COUNTA(入札金額積算内訳表!$F$10:'入札金額積算内訳表'!$F$12)=2, ROUNDUP(B36/入札金額積算内訳表!$F$11,0),
                 ROUNDUP(B36/入札金額積算内訳表!$F$12,0))))</f>
        <v/>
      </c>
      <c r="G36" s="11" t="str">
        <f>IF(COUNTA(入札金額積算内訳表!$F$10:'入札金額積算内訳表'!$F$12)=0,"",
           IF(COUNTA(入札金額積算内訳表!$F$10:'入札金額積算内訳表'!$F$12)=1, F36*入札金額積算内訳表!$F$10 - B36,
              IF(COUNTA(入札金額積算内訳表!$F$10:'入札金額積算内訳表'!$F$12)=2, F36*入札金額積算内訳表!$F$11 - B36,
                 F36*入札金額積算内訳表!$F$12 - B36)))</f>
        <v/>
      </c>
      <c r="H36" s="12">
        <v>2</v>
      </c>
      <c r="J36" s="35">
        <f>入札金額積算内訳表!D10</f>
        <v>1</v>
      </c>
      <c r="K36" s="7" t="s">
        <v>37</v>
      </c>
      <c r="L36" s="36" t="str">
        <f>IF(入札金額積算内訳表!F10=0,"",入札金額積算内訳表!F10)</f>
        <v/>
      </c>
      <c r="M36" s="32" t="s">
        <v>38</v>
      </c>
      <c r="N36" s="27">
        <f>SUMPRODUCT(C6:C38,H6:H38)</f>
        <v>0</v>
      </c>
      <c r="O36" s="28"/>
    </row>
    <row r="37" spans="1:15" ht="15" customHeight="1">
      <c r="A37" s="6" t="s">
        <v>39</v>
      </c>
      <c r="B37" s="7">
        <v>1600</v>
      </c>
      <c r="C37" s="8" t="str">
        <f>IF(COUNTA(入札金額積算内訳表!$F$10:'入札金額積算内訳表'!$F$12)=0,"",
           IF(COUNTA(入札金額積算内訳表!$F$10:'入札金額積算内訳表'!$F$12)=1,
              F37,
           IF(COUNTA(入札金額積算内訳表!$F$10:'入札金額積算内訳表'!$F$12)=2,
              MIN(QUOTIENT(G37, 入札金額積算内訳表!$F$11-入札金額積算内訳表!$F$10), F37),
              MIN(QUOTIENT(G37, 入札金額積算内訳表!$F$12-入札金額積算内訳表!$F$10), F37))))</f>
        <v/>
      </c>
      <c r="D37" s="9" t="str">
        <f>IF(COUNTA(入札金額積算内訳表!$F$10:'入札金額積算内訳表'!$F$12)&lt;=1,"",
           IF(COUNTA(入札金額積算内訳表!$F$10:'入札金額積算内訳表'!$F$12)=2,
              F37 - C37,
              MIN(QUOTIENT(G37 - C37*(入札金額積算内訳表!$F$12-入札金額積算内訳表!$F$10), 入札金額積算内訳表!$F$12-入札金額積算内訳表!$F$11), F37 - C37)))</f>
        <v/>
      </c>
      <c r="E37" s="8" t="str">
        <f>IF(COUNTA(入札金額積算内訳表!$F$10:'入札金額積算内訳表'!$F$12)&lt;=2, "", F37 - C37 - D37)</f>
        <v/>
      </c>
      <c r="F37" s="10" t="str">
        <f>IF(COUNTA(入札金額積算内訳表!$F$10:'入札金額積算内訳表'!$F$12)=0,"",
           IF(COUNTA(入札金額積算内訳表!$F$10:'入札金額積算内訳表'!$F$12)=1, ROUNDUP(B37/入札金額積算内訳表!$F$10,0),
              IF(COUNTA(入札金額積算内訳表!$F$10:'入札金額積算内訳表'!$F$12)=2, ROUNDUP(B37/入札金額積算内訳表!$F$11,0),
                 ROUNDUP(B37/入札金額積算内訳表!$F$12,0))))</f>
        <v/>
      </c>
      <c r="G37" s="11" t="str">
        <f>IF(COUNTA(入札金額積算内訳表!$F$10:'入札金額積算内訳表'!$F$12)=0,"",
           IF(COUNTA(入札金額積算内訳表!$F$10:'入札金額積算内訳表'!$F$12)=1, F37*入札金額積算内訳表!$F$10 - B37,
              IF(COUNTA(入札金額積算内訳表!$F$10:'入札金額積算内訳表'!$F$12)=2, F37*入札金額積算内訳表!$F$11 - B37,
                 F37*入札金額積算内訳表!$F$12 - B37)))</f>
        <v/>
      </c>
      <c r="H37" s="12">
        <v>0</v>
      </c>
      <c r="I37" s="88"/>
      <c r="J37" s="35" t="str">
        <f>入札金額積算内訳表!D11</f>
        <v/>
      </c>
      <c r="K37" s="7" t="s">
        <v>37</v>
      </c>
      <c r="L37" s="36" t="str">
        <f>IF(入札金額積算内訳表!F11=0,"",入札金額積算内訳表!F11)</f>
        <v/>
      </c>
      <c r="M37" s="32" t="s">
        <v>38</v>
      </c>
      <c r="N37" s="27">
        <f>SUMPRODUCT(D6:D38,H6:H38)</f>
        <v>0</v>
      </c>
      <c r="O37" s="28"/>
    </row>
    <row r="38" spans="1:15" ht="15" customHeight="1">
      <c r="A38" s="6" t="s">
        <v>40</v>
      </c>
      <c r="B38" s="15">
        <v>2600</v>
      </c>
      <c r="C38" s="8" t="str">
        <f>IF(COUNTA(入札金額積算内訳表!$F$10:'入札金額積算内訳表'!$F$12)=0,"",
           IF(COUNTA(入札金額積算内訳表!$F$10:'入札金額積算内訳表'!$F$12)=1,
              F38,
           IF(COUNTA(入札金額積算内訳表!$F$10:'入札金額積算内訳表'!$F$12)=2,
              MIN(QUOTIENT(G38, 入札金額積算内訳表!$F$11-入札金額積算内訳表!$F$10), F38),
              MIN(QUOTIENT(G38, 入札金額積算内訳表!$F$12-入札金額積算内訳表!$F$10), F38))))</f>
        <v/>
      </c>
      <c r="D38" s="9" t="str">
        <f>IF(COUNTA(入札金額積算内訳表!$F$10:'入札金額積算内訳表'!$F$12)&lt;=1,"",
           IF(COUNTA(入札金額積算内訳表!$F$10:'入札金額積算内訳表'!$F$12)=2,
              F38 - C38,
              MIN(QUOTIENT(G38 - C38*(入札金額積算内訳表!$F$12-入札金額積算内訳表!$F$10), 入札金額積算内訳表!$F$12-入札金額積算内訳表!$F$11), F38 - C38)))</f>
        <v/>
      </c>
      <c r="E38" s="8" t="str">
        <f>IF(COUNTA(入札金額積算内訳表!$F$10:'入札金額積算内訳表'!$F$12)&lt;=2, "", F38 - C38 - D38)</f>
        <v/>
      </c>
      <c r="F38" s="10" t="str">
        <f>IF(COUNTA(入札金額積算内訳表!$F$10:'入札金額積算内訳表'!$F$12)=0,"",
           IF(COUNTA(入札金額積算内訳表!$F$10:'入札金額積算内訳表'!$F$12)=1, ROUNDUP(B38/入札金額積算内訳表!$F$10,0),
              IF(COUNTA(入札金額積算内訳表!$F$10:'入札金額積算内訳表'!$F$12)=2, ROUNDUP(B38/入札金額積算内訳表!$F$11,0),
                 ROUNDUP(B38/入札金額積算内訳表!$F$12,0))))</f>
        <v/>
      </c>
      <c r="G38" s="11" t="str">
        <f>IF(COUNTA(入札金額積算内訳表!$F$10:'入札金額積算内訳表'!$F$12)=0,"",
           IF(COUNTA(入札金額積算内訳表!$F$10:'入札金額積算内訳表'!$F$12)=1, F38*入札金額積算内訳表!$F$10 - B38,
              IF(COUNTA(入札金額積算内訳表!$F$10:'入札金額積算内訳表'!$F$12)=2, F38*入札金額積算内訳表!$F$11 - B38,
                 F38*入札金額積算内訳表!$F$12 - B38)))</f>
        <v/>
      </c>
      <c r="H38" s="16">
        <v>2</v>
      </c>
      <c r="I38" s="86"/>
      <c r="J38" s="35" t="str">
        <f>入札金額積算内訳表!D12</f>
        <v/>
      </c>
      <c r="K38" s="7" t="s">
        <v>37</v>
      </c>
      <c r="L38" s="36" t="str">
        <f>IF(入札金額積算内訳表!F12=0,"",入札金額積算内訳表!F12)</f>
        <v/>
      </c>
      <c r="M38" s="32" t="s">
        <v>38</v>
      </c>
      <c r="N38" s="27">
        <f>SUMPRODUCT(E6:E38,H6:H38)</f>
        <v>0</v>
      </c>
      <c r="O38" s="28"/>
    </row>
    <row r="39" spans="1:15" ht="15" customHeight="1">
      <c r="A39" s="78" t="s">
        <v>41</v>
      </c>
      <c r="B39" s="79"/>
      <c r="C39" s="14"/>
      <c r="D39" s="14"/>
      <c r="E39" s="14"/>
      <c r="F39" s="14"/>
      <c r="G39" s="14"/>
      <c r="H39" s="17">
        <f>SUM(H6:H38)</f>
        <v>4189</v>
      </c>
      <c r="I39" s="25"/>
      <c r="J39" s="100" t="s">
        <v>41</v>
      </c>
      <c r="K39" s="101"/>
      <c r="L39" s="101"/>
      <c r="M39" s="102"/>
      <c r="N39" s="26">
        <f>SUM(N36:N38)</f>
        <v>0</v>
      </c>
      <c r="O39" s="28"/>
    </row>
    <row r="40" spans="1:15" ht="8.5" customHeight="1">
      <c r="E40" s="24"/>
      <c r="F40" s="24"/>
      <c r="G40" s="24"/>
      <c r="H40" s="24"/>
      <c r="I40" s="18"/>
    </row>
    <row r="42" spans="1:15" ht="3" customHeight="1"/>
    <row r="43" spans="1:15" ht="18.75" customHeight="1"/>
    <row r="44" spans="1:15" ht="16.149999999999999" customHeight="1"/>
    <row r="45" spans="1:15" ht="16.149999999999999" customHeight="1"/>
    <row r="46" spans="1:15" ht="16.899999999999999" customHeight="1"/>
    <row r="47" spans="1:15" ht="16.899999999999999" customHeight="1"/>
    <row r="48" spans="1:15" ht="16.899999999999999" customHeight="1"/>
    <row r="49" s="2" customFormat="1" ht="16.899999999999999" customHeight="1"/>
  </sheetData>
  <sheetProtection algorithmName="SHA-512" hashValue="wqHBh1ZwwZZq9hCQw69IsYKYviQAJAXE3atV/EBSK32W301RPT1yGiRGJpkjp9rv9333jNnoFebXrDMS8oDrLw==" saltValue="1z3Jwk6SBfsT7Pi2UT7wXQ==" spinCount="100000" sheet="1" objects="1" scenarios="1"/>
  <mergeCells count="11">
    <mergeCell ref="A1:H1"/>
    <mergeCell ref="A3:H3"/>
    <mergeCell ref="A4:B5"/>
    <mergeCell ref="C4:E4"/>
    <mergeCell ref="H4:H5"/>
    <mergeCell ref="Q7:S7"/>
    <mergeCell ref="J34:M35"/>
    <mergeCell ref="I37:I38"/>
    <mergeCell ref="A39:B39"/>
    <mergeCell ref="J39:M39"/>
    <mergeCell ref="J33:N33"/>
  </mergeCells>
  <phoneticPr fontId="4"/>
  <pageMargins left="0.43307086614173229" right="0.23622047244094491" top="0.19685039370078741" bottom="0.15748031496062989" header="0.31496062992125978" footer="0.31496062992125978"/>
  <pageSetup paperSize="9" scale="88" orientation="landscape" r:id="rId1"/>
  <colBreaks count="1" manualBreakCount="1">
    <brk id="12" max="3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入札金額積算内訳表の作成について </vt:lpstr>
      <vt:lpstr>入札金額積算内訳表</vt:lpstr>
      <vt:lpstr>入札金額積算内訳表 (記入例)</vt:lpstr>
      <vt:lpstr>積算表（市政だより32P)</vt:lpstr>
      <vt:lpstr>積算表（市政だより44P) </vt:lpstr>
      <vt:lpstr>積算表（県政だより24P)</vt:lpstr>
      <vt:lpstr>'積算表（県政だより24P)'!Print_Area</vt:lpstr>
      <vt:lpstr>'積算表（市政だより32P)'!Print_Area</vt:lpstr>
      <vt:lpstr>'積算表（市政だより44P) '!Print_Area</vt:lpstr>
      <vt:lpstr>入札金額積算内訳表!Print_Area</vt:lpstr>
      <vt:lpstr>'入札金額積算内訳表 (記入例)'!Print_Area</vt:lpstr>
      <vt:lpstr>'入札金額積算内訳表の作成について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辰海</dc:creator>
  <cp:lastModifiedBy>村田　政人</cp:lastModifiedBy>
  <cp:lastPrinted>2026-01-26T07:32:00Z</cp:lastPrinted>
  <dcterms:created xsi:type="dcterms:W3CDTF">2025-12-26T05:37:39Z</dcterms:created>
  <dcterms:modified xsi:type="dcterms:W3CDTF">2026-01-27T05:33:44Z</dcterms:modified>
</cp:coreProperties>
</file>